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4370" windowHeight="12135"/>
  </bookViews>
  <sheets>
    <sheet name="13990226" sheetId="1" r:id="rId1"/>
  </sheets>
  <calcPr calcId="152511"/>
  <extLst>
    <ext uri="GoogleSheetsCustomDataVersion1">
      <go:sheetsCustomData xmlns:go="http://customooxmlschemas.google.com/" r:id="rId5" roundtripDataSignature="AMtx7miws+vp+roCehEWer6PWL96FSJEww=="/>
    </ext>
  </extLst>
</workbook>
</file>

<file path=xl/calcChain.xml><?xml version="1.0" encoding="utf-8"?>
<calcChain xmlns="http://schemas.openxmlformats.org/spreadsheetml/2006/main">
  <c r="M256" i="1" l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<sst xmlns="http://schemas.openxmlformats.org/spreadsheetml/2006/main" count="1785" uniqueCount="520">
  <si>
    <t>LOCATION</t>
  </si>
  <si>
    <t>LOT #</t>
  </si>
  <si>
    <t>BOL #</t>
  </si>
  <si>
    <t>CATEGORY</t>
  </si>
  <si>
    <t>RETURN TYPE</t>
  </si>
  <si>
    <t># OF PALLETS</t>
  </si>
  <si>
    <t># OF CARTONS</t>
  </si>
  <si>
    <t>WEIGHT</t>
  </si>
  <si>
    <t>TOTAL ORIGINAL RETAIL</t>
  </si>
  <si>
    <t># OF UNITS</t>
  </si>
  <si>
    <t>FL</t>
  </si>
  <si>
    <t>HOUSEWARES/ KITCHEN</t>
  </si>
  <si>
    <t>STORE STOCK</t>
  </si>
  <si>
    <t>TOTAL: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</si>
  <si>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</si>
  <si>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</si>
  <si>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</si>
  <si>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</si>
  <si>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</si>
  <si>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</si>
  <si>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</si>
  <si>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CLIENT COST</t>
  </si>
  <si>
    <t>DEPARTMENT NAME</t>
  </si>
  <si>
    <t>VENDOR NAME</t>
  </si>
  <si>
    <t>COUNTRY OF ORIGIN</t>
  </si>
  <si>
    <t>FABRIC CONTENT</t>
  </si>
  <si>
    <t>IMAGE</t>
  </si>
  <si>
    <t>24147211402</t>
  </si>
  <si>
    <t>Le Creuset Signature Enameled Cast Iron F Cerise</t>
  </si>
  <si>
    <t>LS2502-3167</t>
  </si>
  <si>
    <t>MEDIUM RED</t>
  </si>
  <si>
    <t>GOURMET CKWR</t>
  </si>
  <si>
    <t>LE CREUSET OF AMERICA INC</t>
  </si>
  <si>
    <t>MADE IN FRANCE</t>
  </si>
  <si>
    <t>86279051523</t>
  </si>
  <si>
    <t>Cuisinart Multiclad Pro Stainless 12-Pie Stainless Steel</t>
  </si>
  <si>
    <t>MCP-12N</t>
  </si>
  <si>
    <t>SILVER</t>
  </si>
  <si>
    <t>PRE-PACK</t>
  </si>
  <si>
    <t>VLU BRND CKWR</t>
  </si>
  <si>
    <t>CUISINART/CONAIR CORP</t>
  </si>
  <si>
    <t>IMPORTED</t>
  </si>
  <si>
    <t>24147211372</t>
  </si>
  <si>
    <t>LS2502-2967</t>
  </si>
  <si>
    <t>813248010065</t>
  </si>
  <si>
    <t>Staub Demeyere John Pawson 9.4 Stai No Color</t>
  </si>
  <si>
    <t>NO COLOR</t>
  </si>
  <si>
    <t>STAUB/J A HENCKELS ZWILLINGSWERK</t>
  </si>
  <si>
    <t>STAINLESS STEEL</t>
  </si>
  <si>
    <t>85081472786</t>
  </si>
  <si>
    <t>Cravings by Chrissy Teigen 14-Pc. Nonstick Aluminum Cookw Grey</t>
  </si>
  <si>
    <t>GRAY</t>
  </si>
  <si>
    <t>GIBSON OVERSEAS INC</t>
  </si>
  <si>
    <t>ALUMINUM/GLASS/STEEL/WOOD/SILICONE</t>
  </si>
  <si>
    <t>11644895617</t>
  </si>
  <si>
    <t>DRAFT - DELETE Stainless Steel</t>
  </si>
  <si>
    <t>5203.5EH</t>
  </si>
  <si>
    <t>ALL-CLAD METALCRAFT</t>
  </si>
  <si>
    <t>850018363396</t>
  </si>
  <si>
    <t>SAVEUR SELECTS Selects 5-Qt. Cast Iron Casser Grey</t>
  </si>
  <si>
    <t>T19-007-12</t>
  </si>
  <si>
    <t>NO SIZE</t>
  </si>
  <si>
    <t>WINNINGTON HOUSEWARES LLC</t>
  </si>
  <si>
    <t>811625033218</t>
  </si>
  <si>
    <t>Lumenflon Aluminum 7-Pc. Cookware Set Green</t>
  </si>
  <si>
    <t>LUM-321</t>
  </si>
  <si>
    <t>GREEN</t>
  </si>
  <si>
    <t>VICTORIA/CREATIVE HOME AND KITCHEN</t>
  </si>
  <si>
    <t>31262099129</t>
  </si>
  <si>
    <t>Homedics HoMedics Cordless Neck Shou Black</t>
  </si>
  <si>
    <t>NMS-730H</t>
  </si>
  <si>
    <t>BLACK</t>
  </si>
  <si>
    <t>PER CARE/HOME</t>
  </si>
  <si>
    <t>HOMEDICS</t>
  </si>
  <si>
    <t>853084004088</t>
  </si>
  <si>
    <t>INSTANT POT 6QT</t>
  </si>
  <si>
    <t>DUO60</t>
  </si>
  <si>
    <t>KITCHEN ELECT</t>
  </si>
  <si>
    <t>INSTANT POT/INSTANT BRANDS LLC</t>
  </si>
  <si>
    <t>24147315537</t>
  </si>
  <si>
    <t>Le Creuset 9.75 Deep Round Grill White</t>
  </si>
  <si>
    <t>LS2020-2516</t>
  </si>
  <si>
    <t>WHITE</t>
  </si>
  <si>
    <t>CAST IRON/ENAMEL</t>
  </si>
  <si>
    <t>11644905507</t>
  </si>
  <si>
    <t>All-Clad Hard Anodized 12 Fry with Lid Hard Anodized</t>
  </si>
  <si>
    <t>E7859664</t>
  </si>
  <si>
    <t>HARD ANODIZED WITH PFOA-FREE NONSTICK COATING</t>
  </si>
  <si>
    <t>86279126559</t>
  </si>
  <si>
    <t>Cuisinart DCB-10 Automatic Cold-Brew Cof Silver</t>
  </si>
  <si>
    <t>DCB-10</t>
  </si>
  <si>
    <t>CUISINARTS/CONAIR CORP</t>
  </si>
  <si>
    <t>PLASTIC/GLASS</t>
  </si>
  <si>
    <t>857561008798</t>
  </si>
  <si>
    <t>DUO NOVA 6QT</t>
  </si>
  <si>
    <t>112-0079-01</t>
  </si>
  <si>
    <t>733002737604</t>
  </si>
  <si>
    <t>Tools of the Trade 16-Pc. Cookware Set</t>
  </si>
  <si>
    <t>PB COOKWARE</t>
  </si>
  <si>
    <t>TOOLS BASICS/OPEN STOCK</t>
  </si>
  <si>
    <t>630870109581</t>
  </si>
  <si>
    <t>Le Creuset Three-Tier Serving Stand White</t>
  </si>
  <si>
    <t>PG9300-0316</t>
  </si>
  <si>
    <t>STONEWARE</t>
  </si>
  <si>
    <t>840595101597</t>
  </si>
  <si>
    <t>Viking 3-Ply Stainless Steel 10 Fry Stainless Steel</t>
  </si>
  <si>
    <t>4013-2010T</t>
  </si>
  <si>
    <t>27X84/7</t>
  </si>
  <si>
    <t>VIKING/CLIPPER CORPORATION</t>
  </si>
  <si>
    <t>51153846663</t>
  </si>
  <si>
    <t>Anolon Anolon Advanced Home Hard-Anod Indigo</t>
  </si>
  <si>
    <t>NAVY</t>
  </si>
  <si>
    <t>LE COOK'S WARE/MEYER CORP</t>
  </si>
  <si>
    <t>HARD ANODIZED ALUMINUM</t>
  </si>
  <si>
    <t>86279031112</t>
  </si>
  <si>
    <t>Cuisinart Skillets, Set of 2 Chefs Clas</t>
  </si>
  <si>
    <t>722-911NS</t>
  </si>
  <si>
    <t>852079003426</t>
  </si>
  <si>
    <t>Dash Dash DCSM250 Everyday Stand Mi Red</t>
  </si>
  <si>
    <t>DCSM250RD</t>
  </si>
  <si>
    <t>STOREBOUND LLC</t>
  </si>
  <si>
    <t>630870174107</t>
  </si>
  <si>
    <t>Le Creuset Rectangular Baker, 12 x 9 Heri Marseille</t>
  </si>
  <si>
    <t>PG07003A-3259</t>
  </si>
  <si>
    <t>MED BLUE</t>
  </si>
  <si>
    <t>31262099983</t>
  </si>
  <si>
    <t>Homedics HoMedics UV-CLEAN Portable Sa Black</t>
  </si>
  <si>
    <t>SAN-W100-BK</t>
  </si>
  <si>
    <t>85081462954</t>
  </si>
  <si>
    <t>Cravings by Chrissy Teigen 5.8-Qt. Stainless Steel Wok wi Silver</t>
  </si>
  <si>
    <t>STAINLESS STEEL/GLASS</t>
  </si>
  <si>
    <t>733003798642</t>
  </si>
  <si>
    <t>Martha Stewart Collection 4-Qt. Candy Cane Dutch Oven Peppermint</t>
  </si>
  <si>
    <t>MARTHA STEWART DI/COLLECTORS ECI</t>
  </si>
  <si>
    <t>733002953127</t>
  </si>
  <si>
    <t>Martha Stewart Collection Martha Stewart Collection Enam Red Speckle</t>
  </si>
  <si>
    <t>733003798574</t>
  </si>
  <si>
    <t>Martha Stewart Collection 4-Qt. Peppermint Dutch Oven Red</t>
  </si>
  <si>
    <t>16853042340</t>
  </si>
  <si>
    <t>Calphalon Ice Bucket Stainless Steel</t>
  </si>
  <si>
    <t>GADGETS</t>
  </si>
  <si>
    <t>CALPHALON/SUNBEAM PRODUCTS INC</t>
  </si>
  <si>
    <t>85081472793</t>
  </si>
  <si>
    <t>Cravings by Chrissy Teigen Nonstick Aluminum Fry Pans, 2- Grey</t>
  </si>
  <si>
    <t>ALUMINUM</t>
  </si>
  <si>
    <t>752760017162</t>
  </si>
  <si>
    <t>Baum Natural Cord Lined Laundry Ham White</t>
  </si>
  <si>
    <t>12245-03W</t>
  </si>
  <si>
    <t>STORG ORGANIZ</t>
  </si>
  <si>
    <t>BAUM/ESSEX MANUFACTURING INC</t>
  </si>
  <si>
    <t>PAPER CORD</t>
  </si>
  <si>
    <t>51153176487</t>
  </si>
  <si>
    <t>Rachael Ray Nonstick 11 Stir Fry with Lid Marine Blue</t>
  </si>
  <si>
    <t>ALUMINUM WITH ENAMEL EXTERIOR; GLASS LID</t>
  </si>
  <si>
    <t>811625030538</t>
  </si>
  <si>
    <t>Sedona 2-Pc. Aluminum Caldero Set Wit Red</t>
  </si>
  <si>
    <t>SDNA-053</t>
  </si>
  <si>
    <t>RED</t>
  </si>
  <si>
    <t>630870213769</t>
  </si>
  <si>
    <t>Le Creuset 4-Pc. Pasta Bowls Set White</t>
  </si>
  <si>
    <t>PG9005S4-2216</t>
  </si>
  <si>
    <t>811625033232</t>
  </si>
  <si>
    <t>Cook Prep Eat Sedona Cook Prep Eat 13-Pc. Al Silver</t>
  </si>
  <si>
    <t>CPEM-323</t>
  </si>
  <si>
    <t>850006344895</t>
  </si>
  <si>
    <t>Hells Kitchen 10-Pc. Kitchen Utensil Set Red</t>
  </si>
  <si>
    <t>HKMC-745</t>
  </si>
  <si>
    <t>GANDER GROUP</t>
  </si>
  <si>
    <t>811625030569</t>
  </si>
  <si>
    <t>Sedona Forged Induction Nonstick Saut Lavender</t>
  </si>
  <si>
    <t>SDNA-056</t>
  </si>
  <si>
    <t>LT/PAS PUR</t>
  </si>
  <si>
    <t>811625030576</t>
  </si>
  <si>
    <t>Sedona Forged Induction Nonstick Saut Ice Blue</t>
  </si>
  <si>
    <t>SDNA-057</t>
  </si>
  <si>
    <t>LT/PASBLUE</t>
  </si>
  <si>
    <t>811625030583</t>
  </si>
  <si>
    <t>Sedona Forged Induction Nonstick Saut Pink</t>
  </si>
  <si>
    <t>SDNA-058</t>
  </si>
  <si>
    <t>PINK</t>
  </si>
  <si>
    <t>54067330662</t>
  </si>
  <si>
    <t>Cole Mason Hawksbury Salt Pepper Mill G Blackwhite</t>
  </si>
  <si>
    <t>H312066U</t>
  </si>
  <si>
    <t>ASSORTED</t>
  </si>
  <si>
    <t>SALTPEPPER</t>
  </si>
  <si>
    <t>DKB HOUSEHOLD USA CORP</t>
  </si>
  <si>
    <t>840179224445</t>
  </si>
  <si>
    <t>Brooklyn Steel Co. Interstellar 12 Flared Sparkl Charcoal</t>
  </si>
  <si>
    <t>MAC33532</t>
  </si>
  <si>
    <t>CHARCOAL</t>
  </si>
  <si>
    <t>BKLYN STEEL CO/CORE HOME</t>
  </si>
  <si>
    <t>840179224438</t>
  </si>
  <si>
    <t>Brooklyn Steel Co. Interstellar 12 Flared Sparkl Emerald</t>
  </si>
  <si>
    <t>MAC33531</t>
  </si>
  <si>
    <t>829486145841</t>
  </si>
  <si>
    <t>Bella 5-Qt. Pressure Cooker Product Silver</t>
  </si>
  <si>
    <t>36X3X84/7</t>
  </si>
  <si>
    <t>BELLA/SENSIO INC</t>
  </si>
  <si>
    <t>811625030507</t>
  </si>
  <si>
    <t>Sedona Twin Ceramic Chafing Casserole White</t>
  </si>
  <si>
    <t>SDNA-050</t>
  </si>
  <si>
    <t>840179224391</t>
  </si>
  <si>
    <t>Brooklyn Steel Co. Interstellar 10 Flared Sparkl Pearl Blue</t>
  </si>
  <si>
    <t>MAC33527</t>
  </si>
  <si>
    <t>840179208339</t>
  </si>
  <si>
    <t>Brooklyn Steel Co. Aurora 12.5 Aluminum Pressed Amethyst</t>
  </si>
  <si>
    <t>PURPLE</t>
  </si>
  <si>
    <t>840179224537</t>
  </si>
  <si>
    <t>Brooklyn Steel Co. Orbit 11 Aluminum Sparkle Fry Black</t>
  </si>
  <si>
    <t>MAC33541</t>
  </si>
  <si>
    <t>848974287979</t>
  </si>
  <si>
    <t>Brooklyn Steel Co. Brooklyn Steel Co. Constellati Tan</t>
  </si>
  <si>
    <t>BEIGEKHAKI</t>
  </si>
  <si>
    <t>840179224407</t>
  </si>
  <si>
    <t>Brooklyn Steel Co. 10 Interstellar Flared Sparkl Green</t>
  </si>
  <si>
    <t>MAC33528</t>
  </si>
  <si>
    <t>848974287924</t>
  </si>
  <si>
    <t>Brooklyn Steel Co. Brooklyn Steel Co. Constellati Cream Grey</t>
  </si>
  <si>
    <t>86279002273</t>
  </si>
  <si>
    <t>Cuisinart Chefs Classic Stainless Open</t>
  </si>
  <si>
    <t>722-20</t>
  </si>
  <si>
    <t>840179224360</t>
  </si>
  <si>
    <t>Brooklyn Steel Co. Interstellar 8 Flared Sparkle Blue</t>
  </si>
  <si>
    <t>MAC33524</t>
  </si>
  <si>
    <t>840179224520</t>
  </si>
  <si>
    <t>Brooklyn Steel Co. Orbit 9.5 Aluminum Sparkle Fr Black</t>
  </si>
  <si>
    <t>MAC33540</t>
  </si>
  <si>
    <t>631899107800</t>
  </si>
  <si>
    <t>Ayesha Curry Home Collection 11.5 Porcelai Brown Sugar</t>
  </si>
  <si>
    <t>BROWN</t>
  </si>
  <si>
    <t>48X4X108/9</t>
  </si>
  <si>
    <t>ALUMINUM/ENAMEL</t>
  </si>
  <si>
    <t>811625030590</t>
  </si>
  <si>
    <t>Sedona Saute Pan Square Griddle 2-P Blue</t>
  </si>
  <si>
    <t>SDNA-059</t>
  </si>
  <si>
    <t>811625030613</t>
  </si>
  <si>
    <t>Sedona Saute Pan Square Griddle 2-P Taupe</t>
  </si>
  <si>
    <t>SDNA-061</t>
  </si>
  <si>
    <t>LT BEIGE</t>
  </si>
  <si>
    <t>811625030606</t>
  </si>
  <si>
    <t>Sedona Saute Pan Square Griddle 2-P Green</t>
  </si>
  <si>
    <t>SDNA-060</t>
  </si>
  <si>
    <t>840179224490</t>
  </si>
  <si>
    <t>Brooklyn Steel Co. Galaxy 12 Aluminum Forged Fry Sapphire</t>
  </si>
  <si>
    <t>MAC33537</t>
  </si>
  <si>
    <t>840179224506</t>
  </si>
  <si>
    <t>Brooklyn Steel Co. Galaxy 12 Aluminum Forged Fry Amethyst</t>
  </si>
  <si>
    <t>MAC33538</t>
  </si>
  <si>
    <t>607869259190</t>
  </si>
  <si>
    <t>Contigo Luxe Spill-Proof 18-Oz. Straw Passion Fruit</t>
  </si>
  <si>
    <t>CONTIGO/IGNITE USA LLC</t>
  </si>
  <si>
    <t>STAINLESS STEEL/PLASTIC</t>
  </si>
  <si>
    <t>733002144242</t>
  </si>
  <si>
    <t>Martha Stewart Collection Kids Apron, Chefs Hat Oven Red</t>
  </si>
  <si>
    <t>MMG-MARTHA STEWART/SAM HEDAYA CORP</t>
  </si>
  <si>
    <t>811625031122</t>
  </si>
  <si>
    <t>Sedona Sedona 17 Steel Roasting Pan Stainless Steel</t>
  </si>
  <si>
    <t>SDNA-112</t>
  </si>
  <si>
    <t>80313014215</t>
  </si>
  <si>
    <t>Gotham Steel Impulse Crisper Tray</t>
  </si>
  <si>
    <t>EM1421</t>
  </si>
  <si>
    <t>RUSTCOPPER</t>
  </si>
  <si>
    <t>GOTHAM/E MISHAN &amp; SONS INC</t>
  </si>
  <si>
    <t>STEEL</t>
  </si>
  <si>
    <t>24147919230</t>
  </si>
  <si>
    <t>Le Creuset Mini Round Cocotte Cherry</t>
  </si>
  <si>
    <t>PG1160-0867</t>
  </si>
  <si>
    <t>80313029790</t>
  </si>
  <si>
    <t>Gotham Steel Copper Cast Textured Coating 8 Copper</t>
  </si>
  <si>
    <t>BEIGE</t>
  </si>
  <si>
    <t>47188945464</t>
  </si>
  <si>
    <t>Polder Polder Moderate Use Ironing Pa Silver</t>
  </si>
  <si>
    <t>IBC945469RM</t>
  </si>
  <si>
    <t>POLDER PRODUCTS LLC</t>
  </si>
  <si>
    <t>COTTON</t>
  </si>
  <si>
    <t>840028721811</t>
  </si>
  <si>
    <t>Art Cook 15-Pc. Cupcake Pan, Silicone L Multi</t>
  </si>
  <si>
    <t>MDS2506</t>
  </si>
  <si>
    <t>ART AND COOK INC</t>
  </si>
  <si>
    <t>840179224483</t>
  </si>
  <si>
    <t>Brooklyn Steel Co. Galaxy 10 Aluminum Forged Fry Amethyst</t>
  </si>
  <si>
    <t>MAC33536</t>
  </si>
  <si>
    <t>883314846331</t>
  </si>
  <si>
    <t>Smart Cuisine 3-Pc. Oval Bakeware Set White</t>
  </si>
  <si>
    <t>Q3495</t>
  </si>
  <si>
    <t>BAKEWARE</t>
  </si>
  <si>
    <t>ARC INTERNATIONAL NORTH AMERICA</t>
  </si>
  <si>
    <t>810705139024</t>
  </si>
  <si>
    <t>AeroGarden Goodful 6-Pod Heirloom Salad S Na</t>
  </si>
  <si>
    <t>806604-0408</t>
  </si>
  <si>
    <t>AEROGARDEN/AEROGROW INTERNATIONAL</t>
  </si>
  <si>
    <t>732998711742</t>
  </si>
  <si>
    <t>Martha Stewart Collection Stoneware Floral Bee Cocotte No Color</t>
  </si>
  <si>
    <t>MARTHA STEWART-MMG</t>
  </si>
  <si>
    <t>16853055579</t>
  </si>
  <si>
    <t>Calphalon Classic Nonstick Cooling Rack NO COLOR</t>
  </si>
  <si>
    <t>840179224339</t>
  </si>
  <si>
    <t>Brooklyn Steel Co. Zodiac 10 Forged Aluminum Spe Ruby Red</t>
  </si>
  <si>
    <t>MAC33521</t>
  </si>
  <si>
    <t>733002945733</t>
  </si>
  <si>
    <t>Martha Stewart Collection Thankful Adult Apron, Created No Color</t>
  </si>
  <si>
    <t>733002144235</t>
  </si>
  <si>
    <t>Martha Stewart Collection Grilling Adult Apron Multi</t>
  </si>
  <si>
    <t>191344122944</t>
  </si>
  <si>
    <t>Trademark Global Trademark Global Chef Buddy Sw Multi</t>
  </si>
  <si>
    <t>M031015</t>
  </si>
  <si>
    <t>LAVISH HOME/TRADEMARK GAMES/GLOBAL</t>
  </si>
  <si>
    <t>PLASTIC</t>
  </si>
  <si>
    <t>840179224469</t>
  </si>
  <si>
    <t>Brooklyn Steel Co. Galaxy 8 Aluminum Forged Fryp Amethyst</t>
  </si>
  <si>
    <t>MAC33534</t>
  </si>
  <si>
    <t>840179224452</t>
  </si>
  <si>
    <t>Brooklyn Steel Co. Galaxy 8 Aluminum Forged Fryp Sapphire</t>
  </si>
  <si>
    <t>MAC33533</t>
  </si>
  <si>
    <t>733003798673</t>
  </si>
  <si>
    <t>Martha Stewart Collection Candy-Cane Cocottes, Set of 2 Red</t>
  </si>
  <si>
    <t>633125307930</t>
  </si>
  <si>
    <t>Simplify Simplify Under The Bed Storage White</t>
  </si>
  <si>
    <t>26833-MARBLE</t>
  </si>
  <si>
    <t>KENNEDY INTERNATIONAL INC</t>
  </si>
  <si>
    <t>POLYPROPYLENE NON-WOVEN, PAPER BOARD</t>
  </si>
  <si>
    <t>633125162355</t>
  </si>
  <si>
    <t>Laura Ashley Laura Ashley Under The Bed Sto Gray</t>
  </si>
  <si>
    <t>LA-95603</t>
  </si>
  <si>
    <t>733002953097</t>
  </si>
  <si>
    <t>Martha Stewart Collection Harvest Gold Cocottes, Set of Gold</t>
  </si>
  <si>
    <t>733003798680</t>
  </si>
  <si>
    <t>Martha Stewart Collection Silver-Tone Cocottes, Set of 2 Silver</t>
  </si>
  <si>
    <t>732999742738</t>
  </si>
  <si>
    <t>Martha Stewart Collection Sage Oval Stoneware Cocottes, Sage</t>
  </si>
  <si>
    <t>733002246441</t>
  </si>
  <si>
    <t>Martha Stewart Collection Nonstick BBQ Grill Wok</t>
  </si>
  <si>
    <t>MARTHA STEWART-EDI/ICI USA</t>
  </si>
  <si>
    <t>719812261911</t>
  </si>
  <si>
    <t>OXO Meat Tenderizer</t>
  </si>
  <si>
    <t>OXO INTERNATIONAL LTD</t>
  </si>
  <si>
    <t>840179224315</t>
  </si>
  <si>
    <t>Brooklyn Steel Co. Brooklyn Steel Co. 8 Zodiac N Light Grey</t>
  </si>
  <si>
    <t>MAC33519</t>
  </si>
  <si>
    <t>840179224292</t>
  </si>
  <si>
    <t>Brooklyn Steel Co. Brooklyn Steel Co. 8 Zodiac N Cranberry</t>
  </si>
  <si>
    <t>MAC33517</t>
  </si>
  <si>
    <t>840179224285</t>
  </si>
  <si>
    <t>Brooklyn Steel Co. Brooklyn Steel Co. 8 Zodiac N Black</t>
  </si>
  <si>
    <t>MAC33516</t>
  </si>
  <si>
    <t>816700021623</t>
  </si>
  <si>
    <t>Ballarini 8 Professionale Aluminum Lid No Color</t>
  </si>
  <si>
    <t>75001-299</t>
  </si>
  <si>
    <t>MADE IN ITALY</t>
  </si>
  <si>
    <t>733003797843</t>
  </si>
  <si>
    <t>Martha Stewart Collection Gingerbread Fry Pan Set Green</t>
  </si>
  <si>
    <t>MARTHA STEWART-MMG/STAINLESS</t>
  </si>
  <si>
    <t>733003797836</t>
  </si>
  <si>
    <t>Martha Stewart Collection Candy-Cane Fry Pan Set Red</t>
  </si>
  <si>
    <t>719812049458</t>
  </si>
  <si>
    <t>OXO Good Grips Apple Corer</t>
  </si>
  <si>
    <t>848113024144</t>
  </si>
  <si>
    <t>Martha Stewart Collection Melon Baller No Color</t>
  </si>
  <si>
    <t>STAINLESS STEEL/SILICONE/NYLON</t>
  </si>
  <si>
    <t>733001892618</t>
  </si>
  <si>
    <t>Martha Stewart Collection Easter Kitchen Towels, Set of Yellow</t>
  </si>
  <si>
    <t>733001892540</t>
  </si>
  <si>
    <t>Martha Stewart Collection Bee Kitchen Towels, Set of 3 Yellow</t>
  </si>
  <si>
    <t>74108247155</t>
  </si>
  <si>
    <t>Conair NE163RCS Grooming Kit, 9 Piece</t>
  </si>
  <si>
    <t>NE163RCS</t>
  </si>
  <si>
    <t>CONAIR CORP</t>
  </si>
  <si>
    <t>84297125295</t>
  </si>
  <si>
    <t>Martha Stewart Collection Martha Stewart Collection 2-Pi No Color</t>
  </si>
  <si>
    <t>451502M</t>
  </si>
  <si>
    <t>CUTLERY</t>
  </si>
  <si>
    <t>MARTHA STEWART COLL-EDI/DEXAS</t>
  </si>
  <si>
    <t>POLYPROPYLENE</t>
  </si>
  <si>
    <t>38861056898</t>
  </si>
  <si>
    <t>Whitmor Drawer Organizers, Set of 6 White</t>
  </si>
  <si>
    <t>6064-A186</t>
  </si>
  <si>
    <t>WHITMOR HOME STORAGE &amp; ORG</t>
  </si>
  <si>
    <t>24131376445</t>
  </si>
  <si>
    <t>Martha Stewart Collection Grease Separator No Color</t>
  </si>
  <si>
    <t>MARTHA STEWART-EDI/LIFETIME-GADGETS</t>
  </si>
  <si>
    <t>PLASTIC/SILICONE</t>
  </si>
  <si>
    <t>840179205550</t>
  </si>
  <si>
    <t>Brooklyn Steel Co. Mini Square Fry Pan with Slott Key West</t>
  </si>
  <si>
    <t>848974246235</t>
  </si>
  <si>
    <t>Brooklyn Steel Co. Mini Round Fry Pan Slotted T Smoke</t>
  </si>
  <si>
    <t>840179219151</t>
  </si>
  <si>
    <t>Brooklyn Steel Co. Galaxy Mini Fry Pan Pointed Sapphire</t>
  </si>
  <si>
    <t>631899471376</t>
  </si>
  <si>
    <t>Farberware Colorvive Purple Cookie Pan Red</t>
  </si>
  <si>
    <t>631899471406</t>
  </si>
  <si>
    <t>Farberware Colorvive Copper-Tone Muffin P Ruby</t>
  </si>
  <si>
    <t>844983062354</t>
  </si>
  <si>
    <t>The Cellar 16-oz. Stainless Steel Double- Gray</t>
  </si>
  <si>
    <t>THE CELLAR-EDI/LIFETIME</t>
  </si>
  <si>
    <t>18/8 STAINLESS STEEL; POLYPROPYLENE LID</t>
  </si>
  <si>
    <t>848113024045</t>
  </si>
  <si>
    <t>Martha Stewart Collection Flat Whisk No Color</t>
  </si>
  <si>
    <t>732998499299</t>
  </si>
  <si>
    <t>Martha Stewart Collection Vegetable Fruit Huggers, Set Multi</t>
  </si>
  <si>
    <t>733002114900</t>
  </si>
  <si>
    <t>Martha Stewart Collection Appetizer Plates, Set of 4 Multi</t>
  </si>
  <si>
    <t>MARTHA STEWART-MMG/PANTRY</t>
  </si>
  <si>
    <t>840179205529</t>
  </si>
  <si>
    <t>Brooklyn Steel Co. Mini Round Fry Pan Slotted T Lychee</t>
  </si>
  <si>
    <t>840179205536</t>
  </si>
  <si>
    <t>Brooklyn Steel Co. Mini Round Fry Pan Slotted T Blue Lapis</t>
  </si>
  <si>
    <t>840028720883</t>
  </si>
  <si>
    <t>Art Cook Silicone Solid Turner Slotte Blue</t>
  </si>
  <si>
    <t>MDS02456</t>
  </si>
  <si>
    <t>840028720852</t>
  </si>
  <si>
    <t>Art Cook Silicone Spatula Basting Bru Orange</t>
  </si>
  <si>
    <t>MDS3341</t>
  </si>
  <si>
    <t>840028720845</t>
  </si>
  <si>
    <t>Art Cook Silicone Spatula Basting Bru Blue</t>
  </si>
  <si>
    <t>MDS0341</t>
  </si>
  <si>
    <t>24131377268</t>
  </si>
  <si>
    <t>Martha Stewart Collection Copper-Plated Whisk No Color</t>
  </si>
  <si>
    <t>STAINLESS STEEL/COPPER PLATING</t>
  </si>
  <si>
    <t>24131377251</t>
  </si>
  <si>
    <t>Martha Stewart Collection Copper-Plated Peeler No Color</t>
  </si>
  <si>
    <t>633125796468</t>
  </si>
  <si>
    <t>Laura Ashley Laura Ashley Under the Bed Sto Blue</t>
  </si>
  <si>
    <t>LA-95744</t>
  </si>
  <si>
    <t>PRINTED NON-WOVEN OUTSIDE WITH SOLID NON-WOVEN PIPING</t>
  </si>
  <si>
    <t>733002955206</t>
  </si>
  <si>
    <t>Martha Stewart Collection Gingerbread Cookie Set Gingerbread</t>
  </si>
  <si>
    <t>733002949458</t>
  </si>
  <si>
    <t>Martha Stewart Collection 2-Pc. Harvest Pie Dish Shiel</t>
  </si>
  <si>
    <t>732999215744</t>
  </si>
  <si>
    <t>Martha Stewart Collection So-Cal Melamine Dip Bowls, Set Multi</t>
  </si>
  <si>
    <t>840179211216</t>
  </si>
  <si>
    <t>Brooklyn Steel Co. Mini Round Fry Pan Slotted T Key West</t>
  </si>
  <si>
    <t>840179211179</t>
  </si>
  <si>
    <t>Brooklyn Steel Co. Mini Round Fry Pan Silicone Navy</t>
  </si>
  <si>
    <t>840179211254</t>
  </si>
  <si>
    <t>Brooklyn Steel Co. Brooklyn Steel Co. Mini Round Midnight Blue</t>
  </si>
  <si>
    <t>840179211186</t>
  </si>
  <si>
    <t>Brooklyn Steel Co. Mini Round Fry Pan Silicone Pink</t>
  </si>
  <si>
    <t>840179211247</t>
  </si>
  <si>
    <t>Brooklyn Steel Co. Brooklyn Steel Co. Mini Round Lychee</t>
  </si>
  <si>
    <t>840179211223</t>
  </si>
  <si>
    <t>Brooklyn Steel Co. Mini Round Fry Pan Slotted T Raspberry</t>
  </si>
  <si>
    <t>840179211193</t>
  </si>
  <si>
    <t>Brooklyn Steel Co. Mini Round Fry Pan Silicone Light Blue</t>
  </si>
  <si>
    <t>848974270032</t>
  </si>
  <si>
    <t>Brooklyn Steel Co. Mini Square Fry Pan with Slott Succulent</t>
  </si>
  <si>
    <t>840179211209</t>
  </si>
  <si>
    <t>Brooklyn Steel Co. Mini Round Fry Pan Silicone Grey</t>
  </si>
  <si>
    <t>848974270049</t>
  </si>
  <si>
    <t>Brooklyn Steel Co. Mini Square Fry Pan with Slott Cloud</t>
  </si>
  <si>
    <t>848974270056</t>
  </si>
  <si>
    <t>Brooklyn Steel Co. Mini Square Fry Pan with Slott Sapphire</t>
  </si>
  <si>
    <t>DARK BLUE</t>
  </si>
  <si>
    <t>840179211278</t>
  </si>
  <si>
    <t>Brooklyn Steel Co. Brooklyn Steel Co. Mini Round Pewter</t>
  </si>
  <si>
    <t>840179211230</t>
  </si>
  <si>
    <t>Brooklyn Steel Co. Brooklyn Steel Co. Mini Round Frost</t>
  </si>
  <si>
    <t>840179211261</t>
  </si>
  <si>
    <t>Brooklyn Steel Co. Brooklyn Steel Co. Mini Round Strawberry</t>
  </si>
  <si>
    <t>840179262379</t>
  </si>
  <si>
    <t>Core Home Core Home 3-Pc. Cookware Prote Snowflake</t>
  </si>
  <si>
    <t>MAC36404</t>
  </si>
  <si>
    <t>840179262362</t>
  </si>
  <si>
    <t>Core Home Core Home 3-Pc. Cookware Prote Stars</t>
  </si>
  <si>
    <t>MAC36403</t>
  </si>
  <si>
    <t>733002949441</t>
  </si>
  <si>
    <t>Martha Stewart Collection Harvest Spatula</t>
  </si>
  <si>
    <t>733002113897</t>
  </si>
  <si>
    <t>Martha Stewart Collection Figural Star Trivet Red</t>
  </si>
  <si>
    <t>MMG-MARTHA STEWART-EDI/YS CERAMICS</t>
  </si>
  <si>
    <t>733002953004</t>
  </si>
  <si>
    <t>Martha Stewart Collection Floral Spoon Rest Harvest</t>
  </si>
  <si>
    <t>630870173773</t>
  </si>
  <si>
    <t>Le Creuset 2.5-Qt. Stoneware Covered Oval Palm</t>
  </si>
  <si>
    <t>PG04053A-284P</t>
  </si>
  <si>
    <t>853821005330</t>
  </si>
  <si>
    <t>ZIPPY 5.5-Qt. Aluminum Stovetop Popc Red</t>
  </si>
  <si>
    <t>00041-01-ZIP</t>
  </si>
  <si>
    <t>MAGELLAN GROUP LTD</t>
  </si>
  <si>
    <t>630870151153</t>
  </si>
  <si>
    <t>Le Creuset Stemless Wine Glasses, Set of No Color</t>
  </si>
  <si>
    <t>GW505</t>
  </si>
  <si>
    <t>86279191410</t>
  </si>
  <si>
    <t>Cuisinart 15-Pc. Baking Tools Set Multi</t>
  </si>
  <si>
    <t>CTG-00-15BSC</t>
  </si>
  <si>
    <t>840179232709</t>
  </si>
  <si>
    <t>Brooklyn Steel Co. Aquarius Deep Pressed Aluminum Black</t>
  </si>
  <si>
    <t>MAC34164</t>
  </si>
  <si>
    <t>738215363664</t>
  </si>
  <si>
    <t>Design Imports Design Imports Paper Bin Urban Gray</t>
  </si>
  <si>
    <t>CAMZ36366</t>
  </si>
  <si>
    <t>DESIGN IMPORTS</t>
  </si>
  <si>
    <t>607869241416</t>
  </si>
  <si>
    <t>Contigo Autospout Straw Ashland 20-Oz. Passion Fruit</t>
  </si>
  <si>
    <t>840179215658</t>
  </si>
  <si>
    <t>32OZ WIDE SPORT</t>
  </si>
  <si>
    <t>CORE HOME</t>
  </si>
  <si>
    <t>840028718781</t>
  </si>
  <si>
    <t>4PC SPATULA WHISK AND CO</t>
  </si>
  <si>
    <t>MDS1918</t>
  </si>
  <si>
    <t>840179246706</t>
  </si>
  <si>
    <t>88OZ GLAZE PINK</t>
  </si>
  <si>
    <t>840179246690</t>
  </si>
  <si>
    <t>88OZ GLAZE GREEN</t>
  </si>
  <si>
    <t>840179246683</t>
  </si>
  <si>
    <t>88OZ GLAZE ORANGE</t>
  </si>
  <si>
    <t>840179246676</t>
  </si>
  <si>
    <t>88OZ GLAZE BLUE</t>
  </si>
  <si>
    <t>840179262331</t>
  </si>
  <si>
    <t>Core Home Core Home 3-Pc. Cookware Prote Pumpkin</t>
  </si>
  <si>
    <t>MAC36400</t>
  </si>
  <si>
    <t>ORANGE</t>
  </si>
  <si>
    <t>733002953028</t>
  </si>
  <si>
    <t>Martha Stewart Collection Squirrel Mug White</t>
  </si>
  <si>
    <t>840028712000</t>
  </si>
  <si>
    <t>SLOTTED TURNER PINK</t>
  </si>
  <si>
    <t>MDS51816</t>
  </si>
  <si>
    <t>840028711966</t>
  </si>
  <si>
    <t>SOLID TURNER BLUE</t>
  </si>
  <si>
    <t>MDS91817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</si>
</sst>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7" x14ac:knownFonts="1"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Calibri"/>
    </font>
    <font>
      <sz val="9"/>
      <color theme="1"/>
      <name val="Arial"/>
    </font>
    <font>
      <b/>
      <sz val="9"/>
      <color rgb="FFFF0000"/>
      <name val="Arial"/>
    </font>
    <font>
      <sz val="11"/>
      <name val="Calibri"/>
    </font>
    <font>
      <u/>
      <sz val="9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1000"/>
  <sheetViews>
    <sheetView tabSelected="1" workbookViewId="0">
      <selection activeCell="U9" sqref="U9"/>
    </sheetView>
  </sheetViews>
  <sheetFormatPr defaultColWidth="14.42578125" defaultRowHeight="15" customHeight="1" x14ac:dyDescent="0.25"/>
  <cols>
    <col min="1" max="1" width="10.85546875" customWidth="1"/>
    <col min="2" max="2" width="28.28515625" customWidth="1"/>
    <col min="3" max="3" width="8.85546875" customWidth="1"/>
    <col min="4" max="4" width="13.7109375" customWidth="1"/>
    <col min="5" max="5" width="10.85546875" customWidth="1"/>
    <col min="6" max="6" width="9.5703125" customWidth="1"/>
    <col min="7" max="7" width="10.140625" customWidth="1"/>
    <col min="8" max="8" width="8.42578125" customWidth="1"/>
    <col min="9" max="9" width="11.140625" customWidth="1"/>
    <col min="10" max="10" width="9.42578125" customWidth="1"/>
    <col min="11" max="11" width="10.7109375" customWidth="1"/>
    <col min="12" max="12" width="9.5703125" customWidth="1"/>
    <col min="13" max="13" width="10.42578125" customWidth="1"/>
    <col min="14" max="14" width="8" customWidth="1"/>
    <col min="15" max="26" width="8.7109375" customWidth="1"/>
  </cols>
  <sheetData>
    <row r="1" spans="1:26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8" t="s">
        <v>10</v>
      </c>
      <c r="B2" s="21">
        <v>13990226</v>
      </c>
      <c r="C2" s="3">
        <v>14004940</v>
      </c>
      <c r="D2" s="18" t="s">
        <v>11</v>
      </c>
      <c r="E2" s="18" t="s">
        <v>12</v>
      </c>
      <c r="F2" s="3">
        <v>1</v>
      </c>
      <c r="G2" s="3">
        <v>19</v>
      </c>
      <c r="H2" s="4">
        <v>390</v>
      </c>
      <c r="I2" s="5">
        <v>4981.72</v>
      </c>
      <c r="J2" s="4">
        <v>204</v>
      </c>
      <c r="K2" s="6"/>
      <c r="L2" s="6"/>
      <c r="M2" s="7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9"/>
      <c r="B3" s="19"/>
      <c r="C3" s="3">
        <v>14004021</v>
      </c>
      <c r="D3" s="19"/>
      <c r="E3" s="19"/>
      <c r="F3" s="3">
        <v>1</v>
      </c>
      <c r="G3" s="3">
        <v>10</v>
      </c>
      <c r="H3" s="4">
        <v>342</v>
      </c>
      <c r="I3" s="5">
        <v>5134.8100000000004</v>
      </c>
      <c r="J3" s="4">
        <v>219</v>
      </c>
      <c r="K3" s="6"/>
      <c r="L3" s="6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9"/>
      <c r="B4" s="19"/>
      <c r="C4" s="3">
        <v>14004028</v>
      </c>
      <c r="D4" s="19"/>
      <c r="E4" s="19"/>
      <c r="F4" s="3">
        <v>1</v>
      </c>
      <c r="G4" s="3">
        <v>6</v>
      </c>
      <c r="H4" s="4">
        <v>330</v>
      </c>
      <c r="I4" s="5">
        <v>2943.8</v>
      </c>
      <c r="J4" s="4">
        <v>120</v>
      </c>
      <c r="K4" s="6"/>
      <c r="L4" s="6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9"/>
      <c r="B5" s="19"/>
      <c r="C5" s="3">
        <v>13975044</v>
      </c>
      <c r="D5" s="19"/>
      <c r="E5" s="19"/>
      <c r="F5" s="3">
        <v>1</v>
      </c>
      <c r="G5" s="3">
        <v>20</v>
      </c>
      <c r="H5" s="4">
        <v>390</v>
      </c>
      <c r="I5" s="5">
        <v>3620.41</v>
      </c>
      <c r="J5" s="4">
        <v>145</v>
      </c>
      <c r="K5" s="6"/>
      <c r="L5" s="6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9"/>
      <c r="B6" s="19"/>
      <c r="C6" s="3">
        <v>14012342</v>
      </c>
      <c r="D6" s="19"/>
      <c r="E6" s="19"/>
      <c r="F6" s="3">
        <v>1</v>
      </c>
      <c r="G6" s="3">
        <v>19</v>
      </c>
      <c r="H6" s="4">
        <v>300</v>
      </c>
      <c r="I6" s="5">
        <v>2968.31</v>
      </c>
      <c r="J6" s="4">
        <v>151</v>
      </c>
      <c r="K6" s="6"/>
      <c r="L6" s="6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9"/>
      <c r="B7" s="19"/>
      <c r="C7" s="3">
        <v>13990226</v>
      </c>
      <c r="D7" s="19"/>
      <c r="E7" s="19"/>
      <c r="F7" s="3">
        <v>1</v>
      </c>
      <c r="G7" s="3">
        <v>19</v>
      </c>
      <c r="H7" s="4">
        <v>640</v>
      </c>
      <c r="I7" s="5">
        <v>6384.83</v>
      </c>
      <c r="J7" s="4">
        <v>193</v>
      </c>
      <c r="K7" s="6"/>
      <c r="L7" s="6"/>
      <c r="M7" s="7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9"/>
      <c r="B8" s="19"/>
      <c r="C8" s="3">
        <v>14018776</v>
      </c>
      <c r="D8" s="19"/>
      <c r="E8" s="19"/>
      <c r="F8" s="3">
        <v>1</v>
      </c>
      <c r="G8" s="3">
        <v>15</v>
      </c>
      <c r="H8" s="4">
        <v>465</v>
      </c>
      <c r="I8" s="5">
        <v>5547.56</v>
      </c>
      <c r="J8" s="4">
        <v>244</v>
      </c>
      <c r="K8" s="6"/>
      <c r="L8" s="6"/>
      <c r="M8" s="7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9"/>
      <c r="B9" s="19"/>
      <c r="C9" s="3">
        <v>14019363</v>
      </c>
      <c r="D9" s="19"/>
      <c r="E9" s="19"/>
      <c r="F9" s="3">
        <v>1</v>
      </c>
      <c r="G9" s="3">
        <v>17</v>
      </c>
      <c r="H9" s="4">
        <v>293</v>
      </c>
      <c r="I9" s="5">
        <v>2556.12</v>
      </c>
      <c r="J9" s="4">
        <v>88</v>
      </c>
      <c r="K9" s="6"/>
      <c r="L9" s="6"/>
      <c r="M9" s="7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9"/>
      <c r="B10" s="19"/>
      <c r="C10" s="3">
        <v>14014442</v>
      </c>
      <c r="D10" s="19"/>
      <c r="E10" s="19"/>
      <c r="F10" s="3">
        <v>1</v>
      </c>
      <c r="G10" s="3">
        <v>14</v>
      </c>
      <c r="H10" s="4">
        <v>340</v>
      </c>
      <c r="I10" s="5">
        <v>4805.6499999999996</v>
      </c>
      <c r="J10" s="4">
        <v>211</v>
      </c>
      <c r="K10" s="6"/>
      <c r="L10" s="6"/>
      <c r="M10" s="7"/>
      <c r="N10" s="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0"/>
      <c r="B11" s="20"/>
      <c r="C11" s="3">
        <v>14014707</v>
      </c>
      <c r="D11" s="20"/>
      <c r="E11" s="20"/>
      <c r="F11" s="3">
        <v>1</v>
      </c>
      <c r="G11" s="3">
        <v>12</v>
      </c>
      <c r="H11" s="4">
        <v>270</v>
      </c>
      <c r="I11" s="5">
        <v>2179.14</v>
      </c>
      <c r="J11" s="4">
        <v>86</v>
      </c>
      <c r="K11" s="6"/>
      <c r="L11" s="6"/>
      <c r="M11" s="7"/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8"/>
      <c r="B12" s="9"/>
      <c r="C12" s="9"/>
      <c r="D12" s="8"/>
      <c r="E12" s="1" t="s">
        <v>13</v>
      </c>
      <c r="F12" s="10">
        <v>10</v>
      </c>
      <c r="G12" s="10">
        <v>151</v>
      </c>
      <c r="H12" s="1">
        <v>3760</v>
      </c>
      <c r="I12" s="11">
        <v>41122.35</v>
      </c>
      <c r="J12" s="1">
        <v>1661</v>
      </c>
      <c r="K12" s="12"/>
      <c r="L12" s="12"/>
      <c r="M12" s="7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13"/>
      <c r="C14" s="13"/>
      <c r="D14" s="1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4"/>
      <c r="B15" s="8"/>
      <c r="C15" s="15"/>
      <c r="D15" s="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4"/>
      <c r="B16" s="8"/>
      <c r="C16" s="15"/>
      <c r="D16" s="1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x14ac:dyDescent="0.25">
      <c r="A18" s="1" t="s">
        <v>14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19</v>
      </c>
      <c r="G18" s="1" t="s">
        <v>20</v>
      </c>
      <c r="H18" s="1" t="s">
        <v>21</v>
      </c>
      <c r="I18" s="1" t="s">
        <v>22</v>
      </c>
      <c r="J18" s="1" t="s">
        <v>23</v>
      </c>
      <c r="K18" s="1" t="s">
        <v>24</v>
      </c>
      <c r="L18" s="1" t="s">
        <v>25</v>
      </c>
      <c r="M18" s="1" t="s">
        <v>26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 x14ac:dyDescent="0.25">
      <c r="A19" s="16" t="s">
        <v>27</v>
      </c>
      <c r="B19" s="4" t="s">
        <v>28</v>
      </c>
      <c r="C19" s="3">
        <v>2</v>
      </c>
      <c r="D19" s="5">
        <v>384.95</v>
      </c>
      <c r="E19" s="3" t="s">
        <v>29</v>
      </c>
      <c r="F19" s="4" t="s">
        <v>30</v>
      </c>
      <c r="G19" s="16"/>
      <c r="H19" s="5">
        <v>146.29999999999998</v>
      </c>
      <c r="I19" s="4" t="s">
        <v>31</v>
      </c>
      <c r="J19" s="4" t="s">
        <v>32</v>
      </c>
      <c r="K19" s="4" t="s">
        <v>33</v>
      </c>
      <c r="L19" s="4"/>
      <c r="M19" s="17" t="str">
        <f>HYPERLINK("http://slimages.macys.com/is/image/MCY/3985079 ")</f>
        <v xml:space="preserve">http://slimages.macys.com/is/image/MCY/3985079 </v>
      </c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0" x14ac:dyDescent="0.25">
      <c r="A20" s="16" t="s">
        <v>34</v>
      </c>
      <c r="B20" s="4" t="s">
        <v>35</v>
      </c>
      <c r="C20" s="3">
        <v>1</v>
      </c>
      <c r="D20" s="5">
        <v>299.99</v>
      </c>
      <c r="E20" s="3" t="s">
        <v>36</v>
      </c>
      <c r="F20" s="4" t="s">
        <v>37</v>
      </c>
      <c r="G20" s="16" t="s">
        <v>38</v>
      </c>
      <c r="H20" s="5">
        <v>132.24</v>
      </c>
      <c r="I20" s="4" t="s">
        <v>39</v>
      </c>
      <c r="J20" s="4" t="s">
        <v>40</v>
      </c>
      <c r="K20" s="4" t="s">
        <v>41</v>
      </c>
      <c r="L20" s="4"/>
      <c r="M20" s="17" t="str">
        <f t="shared" ref="M20:M22" si="0">HYPERLINK("http://slimages.macys.com/is/image/MCY/3985470 ")</f>
        <v xml:space="preserve">http://slimages.macys.com/is/image/MCY/3985470 </v>
      </c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6" t="s">
        <v>34</v>
      </c>
      <c r="B21" s="4" t="s">
        <v>35</v>
      </c>
      <c r="C21" s="3">
        <v>2</v>
      </c>
      <c r="D21" s="5">
        <v>299.99</v>
      </c>
      <c r="E21" s="3" t="s">
        <v>36</v>
      </c>
      <c r="F21" s="4" t="s">
        <v>37</v>
      </c>
      <c r="G21" s="16" t="s">
        <v>38</v>
      </c>
      <c r="H21" s="5">
        <v>132.24</v>
      </c>
      <c r="I21" s="4" t="s">
        <v>39</v>
      </c>
      <c r="J21" s="4" t="s">
        <v>40</v>
      </c>
      <c r="K21" s="4" t="s">
        <v>41</v>
      </c>
      <c r="L21" s="4"/>
      <c r="M21" s="17" t="str">
        <f t="shared" si="0"/>
        <v xml:space="preserve">http://slimages.macys.com/is/image/MCY/3985470 </v>
      </c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6" t="s">
        <v>34</v>
      </c>
      <c r="B22" s="4" t="s">
        <v>35</v>
      </c>
      <c r="C22" s="3">
        <v>1</v>
      </c>
      <c r="D22" s="5">
        <v>299.99</v>
      </c>
      <c r="E22" s="3" t="s">
        <v>36</v>
      </c>
      <c r="F22" s="4" t="s">
        <v>37</v>
      </c>
      <c r="G22" s="16" t="s">
        <v>38</v>
      </c>
      <c r="H22" s="5">
        <v>132.24</v>
      </c>
      <c r="I22" s="4" t="s">
        <v>39</v>
      </c>
      <c r="J22" s="4" t="s">
        <v>40</v>
      </c>
      <c r="K22" s="4" t="s">
        <v>41</v>
      </c>
      <c r="L22" s="4"/>
      <c r="M22" s="17" t="str">
        <f t="shared" si="0"/>
        <v xml:space="preserve">http://slimages.macys.com/is/image/MCY/3985470 </v>
      </c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6" t="s">
        <v>42</v>
      </c>
      <c r="B23" s="4" t="s">
        <v>28</v>
      </c>
      <c r="C23" s="3">
        <v>1</v>
      </c>
      <c r="D23" s="5">
        <v>344.95</v>
      </c>
      <c r="E23" s="3" t="s">
        <v>43</v>
      </c>
      <c r="F23" s="4" t="s">
        <v>30</v>
      </c>
      <c r="G23" s="16"/>
      <c r="H23" s="5">
        <v>131.1</v>
      </c>
      <c r="I23" s="4" t="s">
        <v>31</v>
      </c>
      <c r="J23" s="4" t="s">
        <v>32</v>
      </c>
      <c r="K23" s="4" t="s">
        <v>33</v>
      </c>
      <c r="L23" s="4"/>
      <c r="M23" s="17" t="str">
        <f>HYPERLINK("http://slimages.macys.com/is/image/MCY/3985077 ")</f>
        <v xml:space="preserve">http://slimages.macys.com/is/image/MCY/3985077 </v>
      </c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6" t="s">
        <v>44</v>
      </c>
      <c r="B24" s="4" t="s">
        <v>45</v>
      </c>
      <c r="C24" s="3">
        <v>1</v>
      </c>
      <c r="D24" s="5">
        <v>199.99</v>
      </c>
      <c r="E24" s="3">
        <v>57624</v>
      </c>
      <c r="F24" s="4" t="s">
        <v>46</v>
      </c>
      <c r="G24" s="16"/>
      <c r="H24" s="5">
        <v>91.2</v>
      </c>
      <c r="I24" s="4" t="s">
        <v>31</v>
      </c>
      <c r="J24" s="4" t="s">
        <v>47</v>
      </c>
      <c r="K24" s="4" t="s">
        <v>41</v>
      </c>
      <c r="L24" s="4" t="s">
        <v>48</v>
      </c>
      <c r="M24" s="17" t="str">
        <f>HYPERLINK("http://slimages.macys.com/is/image/MCY/15936267 ")</f>
        <v xml:space="preserve">http://slimages.macys.com/is/image/MCY/15936267 </v>
      </c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6" t="s">
        <v>49</v>
      </c>
      <c r="B25" s="4" t="s">
        <v>50</v>
      </c>
      <c r="C25" s="3">
        <v>1</v>
      </c>
      <c r="D25" s="5">
        <v>229.99</v>
      </c>
      <c r="E25" s="3">
        <v>12409714</v>
      </c>
      <c r="F25" s="4" t="s">
        <v>51</v>
      </c>
      <c r="G25" s="16"/>
      <c r="H25" s="5">
        <v>91.184799999999996</v>
      </c>
      <c r="I25" s="4" t="s">
        <v>31</v>
      </c>
      <c r="J25" s="4" t="s">
        <v>52</v>
      </c>
      <c r="K25" s="4" t="s">
        <v>41</v>
      </c>
      <c r="L25" s="4" t="s">
        <v>53</v>
      </c>
      <c r="M25" s="17" t="str">
        <f>HYPERLINK("http://slimages.macys.com/is/image/MCY/16600336 ")</f>
        <v xml:space="preserve">http://slimages.macys.com/is/image/MCY/16600336 </v>
      </c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6" t="s">
        <v>54</v>
      </c>
      <c r="B26" s="4" t="s">
        <v>55</v>
      </c>
      <c r="C26" s="3">
        <v>1</v>
      </c>
      <c r="D26" s="5">
        <v>219.99</v>
      </c>
      <c r="E26" s="3" t="s">
        <v>56</v>
      </c>
      <c r="F26" s="4" t="s">
        <v>46</v>
      </c>
      <c r="G26" s="16"/>
      <c r="H26" s="5">
        <v>83.600000000000009</v>
      </c>
      <c r="I26" s="4" t="s">
        <v>31</v>
      </c>
      <c r="J26" s="4" t="s">
        <v>57</v>
      </c>
      <c r="K26" s="4"/>
      <c r="L26" s="4"/>
      <c r="M26" s="17" t="str">
        <f>HYPERLINK("http://slimages.macys.com/is/image/MCY/140692 ")</f>
        <v xml:space="preserve">http://slimages.macys.com/is/image/MCY/140692 </v>
      </c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6" t="s">
        <v>58</v>
      </c>
      <c r="B27" s="4" t="s">
        <v>59</v>
      </c>
      <c r="C27" s="3">
        <v>1</v>
      </c>
      <c r="D27" s="5">
        <v>189.99</v>
      </c>
      <c r="E27" s="3" t="s">
        <v>60</v>
      </c>
      <c r="F27" s="4" t="s">
        <v>51</v>
      </c>
      <c r="G27" s="16" t="s">
        <v>61</v>
      </c>
      <c r="H27" s="5">
        <v>72.161999999999992</v>
      </c>
      <c r="I27" s="4" t="s">
        <v>31</v>
      </c>
      <c r="J27" s="4" t="s">
        <v>62</v>
      </c>
      <c r="K27" s="4"/>
      <c r="L27" s="4"/>
      <c r="M27" s="17" t="str">
        <f>HYPERLINK("http://slimages.macys.com/is/image/MCY/19149483 ")</f>
        <v xml:space="preserve">http://slimages.macys.com/is/image/MCY/19149483 </v>
      </c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6" t="s">
        <v>63</v>
      </c>
      <c r="B28" s="4" t="s">
        <v>64</v>
      </c>
      <c r="C28" s="3">
        <v>1</v>
      </c>
      <c r="D28" s="5">
        <v>159.99</v>
      </c>
      <c r="E28" s="3" t="s">
        <v>65</v>
      </c>
      <c r="F28" s="4" t="s">
        <v>66</v>
      </c>
      <c r="G28" s="16" t="s">
        <v>61</v>
      </c>
      <c r="H28" s="5">
        <v>60.457999999999998</v>
      </c>
      <c r="I28" s="4" t="s">
        <v>31</v>
      </c>
      <c r="J28" s="4" t="s">
        <v>67</v>
      </c>
      <c r="K28" s="4"/>
      <c r="L28" s="4"/>
      <c r="M28" s="17" t="str">
        <f t="shared" ref="M28:M29" si="1">HYPERLINK("http://slimages.macys.com/is/image/MCY/18263326 ")</f>
        <v xml:space="preserve">http://slimages.macys.com/is/image/MCY/18263326 </v>
      </c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6" t="s">
        <v>63</v>
      </c>
      <c r="B29" s="4" t="s">
        <v>64</v>
      </c>
      <c r="C29" s="3">
        <v>4</v>
      </c>
      <c r="D29" s="5">
        <v>159.99</v>
      </c>
      <c r="E29" s="3" t="s">
        <v>65</v>
      </c>
      <c r="F29" s="4" t="s">
        <v>66</v>
      </c>
      <c r="G29" s="16" t="s">
        <v>61</v>
      </c>
      <c r="H29" s="5">
        <v>60.457999999999998</v>
      </c>
      <c r="I29" s="4" t="s">
        <v>31</v>
      </c>
      <c r="J29" s="4" t="s">
        <v>67</v>
      </c>
      <c r="K29" s="4"/>
      <c r="L29" s="4"/>
      <c r="M29" s="17" t="str">
        <f t="shared" si="1"/>
        <v xml:space="preserve">http://slimages.macys.com/is/image/MCY/18263326 </v>
      </c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6" t="s">
        <v>68</v>
      </c>
      <c r="B30" s="4" t="s">
        <v>69</v>
      </c>
      <c r="C30" s="3">
        <v>2</v>
      </c>
      <c r="D30" s="5">
        <v>199.99</v>
      </c>
      <c r="E30" s="3" t="s">
        <v>70</v>
      </c>
      <c r="F30" s="4" t="s">
        <v>71</v>
      </c>
      <c r="G30" s="16" t="s">
        <v>61</v>
      </c>
      <c r="H30" s="5">
        <v>53.199999999999996</v>
      </c>
      <c r="I30" s="4" t="s">
        <v>72</v>
      </c>
      <c r="J30" s="4" t="s">
        <v>73</v>
      </c>
      <c r="K30" s="4"/>
      <c r="L30" s="4"/>
      <c r="M30" s="17" t="str">
        <f>HYPERLINK("http://slimages.macys.com/is/image/MCY/17579105 ")</f>
        <v xml:space="preserve">http://slimages.macys.com/is/image/MCY/17579105 </v>
      </c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6" t="s">
        <v>74</v>
      </c>
      <c r="B31" s="4" t="s">
        <v>75</v>
      </c>
      <c r="C31" s="3">
        <v>1</v>
      </c>
      <c r="D31" s="5">
        <v>99.95</v>
      </c>
      <c r="E31" s="3" t="s">
        <v>76</v>
      </c>
      <c r="F31" s="4" t="s">
        <v>71</v>
      </c>
      <c r="G31" s="16" t="s">
        <v>61</v>
      </c>
      <c r="H31" s="5">
        <v>48.617199999999997</v>
      </c>
      <c r="I31" s="4" t="s">
        <v>77</v>
      </c>
      <c r="J31" s="4" t="s">
        <v>78</v>
      </c>
      <c r="K31" s="4" t="s">
        <v>41</v>
      </c>
      <c r="L31" s="4"/>
      <c r="M31" s="17" t="str">
        <f>HYPERLINK("http://slimages.macys.com/is/image/MCY/10945966 ")</f>
        <v xml:space="preserve">http://slimages.macys.com/is/image/MCY/10945966 </v>
      </c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6" t="s">
        <v>79</v>
      </c>
      <c r="B32" s="4" t="s">
        <v>80</v>
      </c>
      <c r="C32" s="3">
        <v>1</v>
      </c>
      <c r="D32" s="5">
        <v>169.95</v>
      </c>
      <c r="E32" s="3" t="s">
        <v>81</v>
      </c>
      <c r="F32" s="4" t="s">
        <v>82</v>
      </c>
      <c r="G32" s="16" t="s">
        <v>61</v>
      </c>
      <c r="H32" s="5">
        <v>45.6</v>
      </c>
      <c r="I32" s="4" t="s">
        <v>31</v>
      </c>
      <c r="J32" s="4" t="s">
        <v>32</v>
      </c>
      <c r="K32" s="4" t="s">
        <v>33</v>
      </c>
      <c r="L32" s="4" t="s">
        <v>83</v>
      </c>
      <c r="M32" s="17" t="str">
        <f>HYPERLINK("http://images.bloomingdales.com/is/image/BLM/11037623 ")</f>
        <v xml:space="preserve">http://images.bloomingdales.com/is/image/BLM/11037623 </v>
      </c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6" t="s">
        <v>84</v>
      </c>
      <c r="B33" s="4" t="s">
        <v>85</v>
      </c>
      <c r="C33" s="3">
        <v>1</v>
      </c>
      <c r="D33" s="5">
        <v>99.99</v>
      </c>
      <c r="E33" s="3" t="s">
        <v>86</v>
      </c>
      <c r="F33" s="4" t="s">
        <v>46</v>
      </c>
      <c r="G33" s="16"/>
      <c r="H33" s="5">
        <v>41.792400000000001</v>
      </c>
      <c r="I33" s="4" t="s">
        <v>31</v>
      </c>
      <c r="J33" s="4" t="s">
        <v>57</v>
      </c>
      <c r="K33" s="4" t="s">
        <v>41</v>
      </c>
      <c r="L33" s="4" t="s">
        <v>87</v>
      </c>
      <c r="M33" s="17" t="str">
        <f>HYPERLINK("http://slimages.macys.com/is/image/MCY/8050233 ")</f>
        <v xml:space="preserve">http://slimages.macys.com/is/image/MCY/8050233 </v>
      </c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6" t="s">
        <v>88</v>
      </c>
      <c r="B34" s="4" t="s">
        <v>89</v>
      </c>
      <c r="C34" s="3">
        <v>1</v>
      </c>
      <c r="D34" s="5">
        <v>99.95</v>
      </c>
      <c r="E34" s="3" t="s">
        <v>90</v>
      </c>
      <c r="F34" s="4" t="s">
        <v>46</v>
      </c>
      <c r="G34" s="16"/>
      <c r="H34" s="5">
        <v>39.520000000000003</v>
      </c>
      <c r="I34" s="4" t="s">
        <v>77</v>
      </c>
      <c r="J34" s="4" t="s">
        <v>91</v>
      </c>
      <c r="K34" s="4" t="s">
        <v>41</v>
      </c>
      <c r="L34" s="4" t="s">
        <v>92</v>
      </c>
      <c r="M34" s="17" t="str">
        <f>HYPERLINK("http://slimages.macys.com/is/image/MCY/8725064 ")</f>
        <v xml:space="preserve">http://slimages.macys.com/is/image/MCY/8725064 </v>
      </c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6" t="s">
        <v>93</v>
      </c>
      <c r="B35" s="4" t="s">
        <v>94</v>
      </c>
      <c r="C35" s="3">
        <v>1</v>
      </c>
      <c r="D35" s="5">
        <v>99.99</v>
      </c>
      <c r="E35" s="3" t="s">
        <v>95</v>
      </c>
      <c r="F35" s="4" t="s">
        <v>37</v>
      </c>
      <c r="G35" s="16" t="s">
        <v>61</v>
      </c>
      <c r="H35" s="5">
        <v>38</v>
      </c>
      <c r="I35" s="4" t="s">
        <v>77</v>
      </c>
      <c r="J35" s="4" t="s">
        <v>78</v>
      </c>
      <c r="K35" s="4" t="s">
        <v>41</v>
      </c>
      <c r="L35" s="4" t="s">
        <v>48</v>
      </c>
      <c r="M35" s="17" t="str">
        <f>HYPERLINK("http://slimages.macys.com/is/image/MCY/15903280 ")</f>
        <v xml:space="preserve">http://slimages.macys.com/is/image/MCY/15903280 </v>
      </c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6" t="s">
        <v>96</v>
      </c>
      <c r="B36" s="4" t="s">
        <v>97</v>
      </c>
      <c r="C36" s="3">
        <v>4</v>
      </c>
      <c r="D36" s="5">
        <v>99.99</v>
      </c>
      <c r="E36" s="3">
        <v>10013049900</v>
      </c>
      <c r="F36" s="4" t="s">
        <v>46</v>
      </c>
      <c r="G36" s="16" t="s">
        <v>61</v>
      </c>
      <c r="H36" s="5">
        <v>35.4084</v>
      </c>
      <c r="I36" s="4" t="s">
        <v>98</v>
      </c>
      <c r="J36" s="4" t="s">
        <v>99</v>
      </c>
      <c r="K36" s="4"/>
      <c r="L36" s="4"/>
      <c r="M36" s="17" t="str">
        <f t="shared" ref="M36:M38" si="2">HYPERLINK("http://slimages.macys.com/is/image/MCY/18680833 ")</f>
        <v xml:space="preserve">http://slimages.macys.com/is/image/MCY/18680833 </v>
      </c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6" t="s">
        <v>96</v>
      </c>
      <c r="B37" s="4" t="s">
        <v>97</v>
      </c>
      <c r="C37" s="3">
        <v>4</v>
      </c>
      <c r="D37" s="5">
        <v>99.99</v>
      </c>
      <c r="E37" s="3">
        <v>10013049900</v>
      </c>
      <c r="F37" s="4" t="s">
        <v>46</v>
      </c>
      <c r="G37" s="16" t="s">
        <v>61</v>
      </c>
      <c r="H37" s="5">
        <v>35.4084</v>
      </c>
      <c r="I37" s="4" t="s">
        <v>98</v>
      </c>
      <c r="J37" s="4" t="s">
        <v>99</v>
      </c>
      <c r="K37" s="4"/>
      <c r="L37" s="4"/>
      <c r="M37" s="17" t="str">
        <f t="shared" si="2"/>
        <v xml:space="preserve">http://slimages.macys.com/is/image/MCY/18680833 </v>
      </c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6" t="s">
        <v>96</v>
      </c>
      <c r="B38" s="4" t="s">
        <v>97</v>
      </c>
      <c r="C38" s="3">
        <v>1</v>
      </c>
      <c r="D38" s="5">
        <v>99.99</v>
      </c>
      <c r="E38" s="3">
        <v>10013049900</v>
      </c>
      <c r="F38" s="4" t="s">
        <v>46</v>
      </c>
      <c r="G38" s="16" t="s">
        <v>61</v>
      </c>
      <c r="H38" s="5">
        <v>35.4084</v>
      </c>
      <c r="I38" s="4" t="s">
        <v>98</v>
      </c>
      <c r="J38" s="4" t="s">
        <v>99</v>
      </c>
      <c r="K38" s="4"/>
      <c r="L38" s="4"/>
      <c r="M38" s="17" t="str">
        <f t="shared" si="2"/>
        <v xml:space="preserve">http://slimages.macys.com/is/image/MCY/18680833 </v>
      </c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6" t="s">
        <v>100</v>
      </c>
      <c r="B39" s="4" t="s">
        <v>101</v>
      </c>
      <c r="C39" s="3">
        <v>1</v>
      </c>
      <c r="D39" s="5">
        <v>99.99</v>
      </c>
      <c r="E39" s="3" t="s">
        <v>102</v>
      </c>
      <c r="F39" s="4" t="s">
        <v>46</v>
      </c>
      <c r="G39" s="16" t="s">
        <v>61</v>
      </c>
      <c r="H39" s="5">
        <v>34.199999999999996</v>
      </c>
      <c r="I39" s="4" t="s">
        <v>31</v>
      </c>
      <c r="J39" s="4" t="s">
        <v>32</v>
      </c>
      <c r="K39" s="4" t="s">
        <v>41</v>
      </c>
      <c r="L39" s="4" t="s">
        <v>103</v>
      </c>
      <c r="M39" s="17" t="str">
        <f>HYPERLINK("http://slimages.macys.com/is/image/MCY/3186474 ")</f>
        <v xml:space="preserve">http://slimages.macys.com/is/image/MCY/3186474 </v>
      </c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6" t="s">
        <v>104</v>
      </c>
      <c r="B40" s="4" t="s">
        <v>105</v>
      </c>
      <c r="C40" s="3">
        <v>1</v>
      </c>
      <c r="D40" s="5">
        <v>79.95</v>
      </c>
      <c r="E40" s="3" t="s">
        <v>106</v>
      </c>
      <c r="F40" s="4" t="s">
        <v>37</v>
      </c>
      <c r="G40" s="16" t="s">
        <v>107</v>
      </c>
      <c r="H40" s="5">
        <v>30.400000000000002</v>
      </c>
      <c r="I40" s="4" t="s">
        <v>31</v>
      </c>
      <c r="J40" s="4" t="s">
        <v>108</v>
      </c>
      <c r="K40" s="4"/>
      <c r="L40" s="4"/>
      <c r="M40" s="17" t="str">
        <f>HYPERLINK("http://slimages.macys.com/is/image/MCY/18189308 ")</f>
        <v xml:space="preserve">http://slimages.macys.com/is/image/MCY/18189308 </v>
      </c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6" t="s">
        <v>109</v>
      </c>
      <c r="B41" s="4" t="s">
        <v>110</v>
      </c>
      <c r="C41" s="3">
        <v>1</v>
      </c>
      <c r="D41" s="5">
        <v>64.989999999999995</v>
      </c>
      <c r="E41" s="3">
        <v>84666</v>
      </c>
      <c r="F41" s="4" t="s">
        <v>111</v>
      </c>
      <c r="G41" s="16" t="s">
        <v>61</v>
      </c>
      <c r="H41" s="5">
        <v>28.652000000000001</v>
      </c>
      <c r="I41" s="4" t="s">
        <v>31</v>
      </c>
      <c r="J41" s="4" t="s">
        <v>112</v>
      </c>
      <c r="K41" s="4" t="s">
        <v>41</v>
      </c>
      <c r="L41" s="4" t="s">
        <v>113</v>
      </c>
      <c r="M41" s="17" t="str">
        <f>HYPERLINK("http://slimages.macys.com/is/image/MCY/13059034 ")</f>
        <v xml:space="preserve">http://slimages.macys.com/is/image/MCY/13059034 </v>
      </c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6" t="s">
        <v>114</v>
      </c>
      <c r="B42" s="4" t="s">
        <v>115</v>
      </c>
      <c r="C42" s="3">
        <v>1</v>
      </c>
      <c r="D42" s="5">
        <v>54.99</v>
      </c>
      <c r="E42" s="3" t="s">
        <v>116</v>
      </c>
      <c r="F42" s="4" t="s">
        <v>37</v>
      </c>
      <c r="G42" s="16"/>
      <c r="H42" s="5">
        <v>28.575999999999997</v>
      </c>
      <c r="I42" s="4" t="s">
        <v>39</v>
      </c>
      <c r="J42" s="4" t="s">
        <v>40</v>
      </c>
      <c r="K42" s="4"/>
      <c r="L42" s="4"/>
      <c r="M42" s="17" t="str">
        <f>HYPERLINK("http://slimages.macys.com/is/image/MCY/765702 ")</f>
        <v xml:space="preserve">http://slimages.macys.com/is/image/MCY/765702 </v>
      </c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6" t="s">
        <v>117</v>
      </c>
      <c r="B43" s="4" t="s">
        <v>118</v>
      </c>
      <c r="C43" s="3">
        <v>5</v>
      </c>
      <c r="D43" s="5">
        <v>49.95</v>
      </c>
      <c r="E43" s="3" t="s">
        <v>119</v>
      </c>
      <c r="F43" s="4" t="s">
        <v>46</v>
      </c>
      <c r="G43" s="16" t="s">
        <v>61</v>
      </c>
      <c r="H43" s="5">
        <v>27.74</v>
      </c>
      <c r="I43" s="4" t="s">
        <v>77</v>
      </c>
      <c r="J43" s="4" t="s">
        <v>120</v>
      </c>
      <c r="K43" s="4" t="s">
        <v>41</v>
      </c>
      <c r="L43" s="4"/>
      <c r="M43" s="17" t="str">
        <f>HYPERLINK("http://slimages.macys.com/is/image/MCY/14828475 ")</f>
        <v xml:space="preserve">http://slimages.macys.com/is/image/MCY/14828475 </v>
      </c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6" t="s">
        <v>121</v>
      </c>
      <c r="B44" s="4" t="s">
        <v>122</v>
      </c>
      <c r="C44" s="3">
        <v>1</v>
      </c>
      <c r="D44" s="5">
        <v>79.95</v>
      </c>
      <c r="E44" s="3" t="s">
        <v>123</v>
      </c>
      <c r="F44" s="4" t="s">
        <v>124</v>
      </c>
      <c r="G44" s="16"/>
      <c r="H44" s="5">
        <v>27.36</v>
      </c>
      <c r="I44" s="4" t="s">
        <v>31</v>
      </c>
      <c r="J44" s="4" t="s">
        <v>32</v>
      </c>
      <c r="K44" s="4" t="s">
        <v>41</v>
      </c>
      <c r="L44" s="4" t="s">
        <v>103</v>
      </c>
      <c r="M44" s="17" t="str">
        <f t="shared" ref="M44:M45" si="3">HYPERLINK("http://slimages.macys.com/is/image/MCY/1443692 ")</f>
        <v xml:space="preserve">http://slimages.macys.com/is/image/MCY/1443692 </v>
      </c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6" t="s">
        <v>121</v>
      </c>
      <c r="B45" s="4" t="s">
        <v>122</v>
      </c>
      <c r="C45" s="3">
        <v>2</v>
      </c>
      <c r="D45" s="5">
        <v>79.95</v>
      </c>
      <c r="E45" s="3" t="s">
        <v>123</v>
      </c>
      <c r="F45" s="4" t="s">
        <v>124</v>
      </c>
      <c r="G45" s="16"/>
      <c r="H45" s="5">
        <v>27.36</v>
      </c>
      <c r="I45" s="4" t="s">
        <v>31</v>
      </c>
      <c r="J45" s="4" t="s">
        <v>32</v>
      </c>
      <c r="K45" s="4" t="s">
        <v>41</v>
      </c>
      <c r="L45" s="4" t="s">
        <v>103</v>
      </c>
      <c r="M45" s="17" t="str">
        <f t="shared" si="3"/>
        <v xml:space="preserve">http://slimages.macys.com/is/image/MCY/1443692 </v>
      </c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6" t="s">
        <v>125</v>
      </c>
      <c r="B46" s="4" t="s">
        <v>126</v>
      </c>
      <c r="C46" s="3">
        <v>1</v>
      </c>
      <c r="D46" s="5">
        <v>59.99</v>
      </c>
      <c r="E46" s="3" t="s">
        <v>127</v>
      </c>
      <c r="F46" s="4" t="s">
        <v>71</v>
      </c>
      <c r="G46" s="16" t="s">
        <v>61</v>
      </c>
      <c r="H46" s="5">
        <v>26.599999999999998</v>
      </c>
      <c r="I46" s="4" t="s">
        <v>72</v>
      </c>
      <c r="J46" s="4" t="s">
        <v>73</v>
      </c>
      <c r="K46" s="4"/>
      <c r="L46" s="4"/>
      <c r="M46" s="17" t="str">
        <f>HYPERLINK("http://slimages.macys.com/is/image/MCY/17610074 ")</f>
        <v xml:space="preserve">http://slimages.macys.com/is/image/MCY/17610074 </v>
      </c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6" t="s">
        <v>128</v>
      </c>
      <c r="B47" s="4" t="s">
        <v>129</v>
      </c>
      <c r="C47" s="3">
        <v>1</v>
      </c>
      <c r="D47" s="5">
        <v>69.989999999999995</v>
      </c>
      <c r="E47" s="3">
        <v>12311402</v>
      </c>
      <c r="F47" s="4" t="s">
        <v>37</v>
      </c>
      <c r="G47" s="16"/>
      <c r="H47" s="5">
        <v>26.554400000000001</v>
      </c>
      <c r="I47" s="4" t="s">
        <v>31</v>
      </c>
      <c r="J47" s="4" t="s">
        <v>52</v>
      </c>
      <c r="K47" s="4" t="s">
        <v>41</v>
      </c>
      <c r="L47" s="4" t="s">
        <v>130</v>
      </c>
      <c r="M47" s="17" t="str">
        <f>HYPERLINK("http://slimages.macys.com/is/image/MCY/15926336 ")</f>
        <v xml:space="preserve">http://slimages.macys.com/is/image/MCY/15926336 </v>
      </c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6" t="s">
        <v>131</v>
      </c>
      <c r="B48" s="4" t="s">
        <v>132</v>
      </c>
      <c r="C48" s="3">
        <v>10</v>
      </c>
      <c r="D48" s="5">
        <v>79.989999999999995</v>
      </c>
      <c r="E48" s="3">
        <v>10012638400</v>
      </c>
      <c r="F48" s="4" t="s">
        <v>46</v>
      </c>
      <c r="G48" s="16" t="s">
        <v>61</v>
      </c>
      <c r="H48" s="5">
        <v>26.3416</v>
      </c>
      <c r="I48" s="4" t="s">
        <v>98</v>
      </c>
      <c r="J48" s="4" t="s">
        <v>133</v>
      </c>
      <c r="K48" s="4"/>
      <c r="L48" s="4"/>
      <c r="M48" s="1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6" t="s">
        <v>131</v>
      </c>
      <c r="B49" s="4" t="s">
        <v>132</v>
      </c>
      <c r="C49" s="3">
        <v>6</v>
      </c>
      <c r="D49" s="5">
        <v>79.989999999999995</v>
      </c>
      <c r="E49" s="3">
        <v>10012638400</v>
      </c>
      <c r="F49" s="4" t="s">
        <v>46</v>
      </c>
      <c r="G49" s="16" t="s">
        <v>61</v>
      </c>
      <c r="H49" s="5">
        <v>26.3416</v>
      </c>
      <c r="I49" s="4" t="s">
        <v>98</v>
      </c>
      <c r="J49" s="4" t="s">
        <v>133</v>
      </c>
      <c r="K49" s="4"/>
      <c r="L49" s="4"/>
      <c r="M49" s="1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6" t="s">
        <v>131</v>
      </c>
      <c r="B50" s="4" t="s">
        <v>132</v>
      </c>
      <c r="C50" s="3">
        <v>4</v>
      </c>
      <c r="D50" s="5">
        <v>79.989999999999995</v>
      </c>
      <c r="E50" s="3">
        <v>10012638400</v>
      </c>
      <c r="F50" s="4" t="s">
        <v>46</v>
      </c>
      <c r="G50" s="16" t="s">
        <v>61</v>
      </c>
      <c r="H50" s="5">
        <v>26.3416</v>
      </c>
      <c r="I50" s="4" t="s">
        <v>98</v>
      </c>
      <c r="J50" s="4" t="s">
        <v>133</v>
      </c>
      <c r="K50" s="4"/>
      <c r="L50" s="4"/>
      <c r="M50" s="1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6" t="s">
        <v>131</v>
      </c>
      <c r="B51" s="4" t="s">
        <v>132</v>
      </c>
      <c r="C51" s="3">
        <v>2</v>
      </c>
      <c r="D51" s="5">
        <v>79.989999999999995</v>
      </c>
      <c r="E51" s="3">
        <v>10012638400</v>
      </c>
      <c r="F51" s="4" t="s">
        <v>46</v>
      </c>
      <c r="G51" s="16" t="s">
        <v>61</v>
      </c>
      <c r="H51" s="5">
        <v>26.3416</v>
      </c>
      <c r="I51" s="4" t="s">
        <v>98</v>
      </c>
      <c r="J51" s="4" t="s">
        <v>133</v>
      </c>
      <c r="K51" s="4"/>
      <c r="L51" s="4"/>
      <c r="M51" s="1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6" t="s">
        <v>131</v>
      </c>
      <c r="B52" s="4" t="s">
        <v>132</v>
      </c>
      <c r="C52" s="3">
        <v>1</v>
      </c>
      <c r="D52" s="5">
        <v>79.989999999999995</v>
      </c>
      <c r="E52" s="3">
        <v>10012638400</v>
      </c>
      <c r="F52" s="4" t="s">
        <v>46</v>
      </c>
      <c r="G52" s="16" t="s">
        <v>61</v>
      </c>
      <c r="H52" s="5">
        <v>26.3416</v>
      </c>
      <c r="I52" s="4" t="s">
        <v>98</v>
      </c>
      <c r="J52" s="4" t="s">
        <v>133</v>
      </c>
      <c r="K52" s="4"/>
      <c r="L52" s="4"/>
      <c r="M52" s="1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6" t="s">
        <v>131</v>
      </c>
      <c r="B53" s="4" t="s">
        <v>132</v>
      </c>
      <c r="C53" s="3">
        <v>2</v>
      </c>
      <c r="D53" s="5">
        <v>79.989999999999995</v>
      </c>
      <c r="E53" s="3">
        <v>10012638400</v>
      </c>
      <c r="F53" s="4" t="s">
        <v>46</v>
      </c>
      <c r="G53" s="16" t="s">
        <v>61</v>
      </c>
      <c r="H53" s="5">
        <v>26.3416</v>
      </c>
      <c r="I53" s="4" t="s">
        <v>98</v>
      </c>
      <c r="J53" s="4" t="s">
        <v>133</v>
      </c>
      <c r="K53" s="4"/>
      <c r="L53" s="4"/>
      <c r="M53" s="1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6" t="s">
        <v>134</v>
      </c>
      <c r="B54" s="4" t="s">
        <v>135</v>
      </c>
      <c r="C54" s="3">
        <v>1</v>
      </c>
      <c r="D54" s="5">
        <v>79.989999999999995</v>
      </c>
      <c r="E54" s="3">
        <v>10013096700</v>
      </c>
      <c r="F54" s="4" t="s">
        <v>46</v>
      </c>
      <c r="G54" s="16" t="s">
        <v>61</v>
      </c>
      <c r="H54" s="5">
        <v>25.8096</v>
      </c>
      <c r="I54" s="4" t="s">
        <v>98</v>
      </c>
      <c r="J54" s="4" t="s">
        <v>133</v>
      </c>
      <c r="K54" s="4"/>
      <c r="L54" s="4"/>
      <c r="M54" s="17" t="str">
        <f>HYPERLINK("http://slimages.macys.com/is/image/MCY/19061656 ")</f>
        <v xml:space="preserve">http://slimages.macys.com/is/image/MCY/19061656 </v>
      </c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6" t="s">
        <v>136</v>
      </c>
      <c r="B55" s="4" t="s">
        <v>137</v>
      </c>
      <c r="C55" s="3">
        <v>3</v>
      </c>
      <c r="D55" s="5">
        <v>79.989999999999995</v>
      </c>
      <c r="E55" s="3">
        <v>10012638100</v>
      </c>
      <c r="F55" s="4" t="s">
        <v>46</v>
      </c>
      <c r="G55" s="16" t="s">
        <v>61</v>
      </c>
      <c r="H55" s="5">
        <v>24.950800000000001</v>
      </c>
      <c r="I55" s="4" t="s">
        <v>98</v>
      </c>
      <c r="J55" s="4" t="s">
        <v>133</v>
      </c>
      <c r="K55" s="4"/>
      <c r="L55" s="4"/>
      <c r="M55" s="17" t="str">
        <f t="shared" ref="M55:M56" si="4">HYPERLINK("http://slimages.macys.com/is/image/MCY/19275652 ")</f>
        <v xml:space="preserve">http://slimages.macys.com/is/image/MCY/19275652 </v>
      </c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6" t="s">
        <v>136</v>
      </c>
      <c r="B56" s="4" t="s">
        <v>137</v>
      </c>
      <c r="C56" s="3">
        <v>3</v>
      </c>
      <c r="D56" s="5">
        <v>79.989999999999995</v>
      </c>
      <c r="E56" s="3">
        <v>10012638100</v>
      </c>
      <c r="F56" s="4" t="s">
        <v>46</v>
      </c>
      <c r="G56" s="16" t="s">
        <v>61</v>
      </c>
      <c r="H56" s="5">
        <v>24.950800000000001</v>
      </c>
      <c r="I56" s="4" t="s">
        <v>98</v>
      </c>
      <c r="J56" s="4" t="s">
        <v>133</v>
      </c>
      <c r="K56" s="4"/>
      <c r="L56" s="4"/>
      <c r="M56" s="17" t="str">
        <f t="shared" si="4"/>
        <v xml:space="preserve">http://slimages.macys.com/is/image/MCY/19275652 </v>
      </c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6" t="s">
        <v>138</v>
      </c>
      <c r="B57" s="4" t="s">
        <v>139</v>
      </c>
      <c r="C57" s="3">
        <v>1</v>
      </c>
      <c r="D57" s="5">
        <v>64.989999999999995</v>
      </c>
      <c r="E57" s="3">
        <v>1757965</v>
      </c>
      <c r="F57" s="4" t="s">
        <v>37</v>
      </c>
      <c r="G57" s="16" t="s">
        <v>61</v>
      </c>
      <c r="H57" s="5">
        <v>24.7</v>
      </c>
      <c r="I57" s="4" t="s">
        <v>140</v>
      </c>
      <c r="J57" s="4" t="s">
        <v>141</v>
      </c>
      <c r="K57" s="4"/>
      <c r="L57" s="4"/>
      <c r="M57" s="17" t="str">
        <f>HYPERLINK("http://slimages.macys.com/is/image/MCY/730540 ")</f>
        <v xml:space="preserve">http://slimages.macys.com/is/image/MCY/730540 </v>
      </c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6" t="s">
        <v>142</v>
      </c>
      <c r="B58" s="4" t="s">
        <v>143</v>
      </c>
      <c r="C58" s="3">
        <v>1</v>
      </c>
      <c r="D58" s="5">
        <v>59.99</v>
      </c>
      <c r="E58" s="3">
        <v>12409802</v>
      </c>
      <c r="F58" s="4" t="s">
        <v>51</v>
      </c>
      <c r="G58" s="16"/>
      <c r="H58" s="5">
        <v>23.886799999999997</v>
      </c>
      <c r="I58" s="4" t="s">
        <v>31</v>
      </c>
      <c r="J58" s="4" t="s">
        <v>52</v>
      </c>
      <c r="K58" s="4" t="s">
        <v>41</v>
      </c>
      <c r="L58" s="4" t="s">
        <v>144</v>
      </c>
      <c r="M58" s="17" t="str">
        <f>HYPERLINK("http://slimages.macys.com/is/image/MCY/16600338 ")</f>
        <v xml:space="preserve">http://slimages.macys.com/is/image/MCY/16600338 </v>
      </c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6" t="s">
        <v>145</v>
      </c>
      <c r="B59" s="4" t="s">
        <v>146</v>
      </c>
      <c r="C59" s="3">
        <v>1</v>
      </c>
      <c r="D59" s="5">
        <v>54.99</v>
      </c>
      <c r="E59" s="3" t="s">
        <v>147</v>
      </c>
      <c r="F59" s="4" t="s">
        <v>82</v>
      </c>
      <c r="G59" s="16" t="s">
        <v>61</v>
      </c>
      <c r="H59" s="5">
        <v>22.8</v>
      </c>
      <c r="I59" s="4" t="s">
        <v>148</v>
      </c>
      <c r="J59" s="4" t="s">
        <v>149</v>
      </c>
      <c r="K59" s="4" t="s">
        <v>41</v>
      </c>
      <c r="L59" s="4" t="s">
        <v>150</v>
      </c>
      <c r="M59" s="17" t="str">
        <f>HYPERLINK("http://slimages.macys.com/is/image/MCY/11706152 ")</f>
        <v xml:space="preserve">http://slimages.macys.com/is/image/MCY/11706152 </v>
      </c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6" t="s">
        <v>151</v>
      </c>
      <c r="B60" s="4" t="s">
        <v>152</v>
      </c>
      <c r="C60" s="3">
        <v>1</v>
      </c>
      <c r="D60" s="5">
        <v>49.99</v>
      </c>
      <c r="E60" s="3">
        <v>17648</v>
      </c>
      <c r="F60" s="4" t="s">
        <v>111</v>
      </c>
      <c r="G60" s="16"/>
      <c r="H60" s="5">
        <v>22.8</v>
      </c>
      <c r="I60" s="4" t="s">
        <v>31</v>
      </c>
      <c r="J60" s="4" t="s">
        <v>112</v>
      </c>
      <c r="K60" s="4" t="s">
        <v>41</v>
      </c>
      <c r="L60" s="4" t="s">
        <v>153</v>
      </c>
      <c r="M60" s="17" t="str">
        <f>HYPERLINK("http://slimages.macys.com/is/image/MCY/3611070 ")</f>
        <v xml:space="preserve">http://slimages.macys.com/is/image/MCY/3611070 </v>
      </c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6" t="s">
        <v>154</v>
      </c>
      <c r="B61" s="4" t="s">
        <v>155</v>
      </c>
      <c r="C61" s="3">
        <v>1</v>
      </c>
      <c r="D61" s="5">
        <v>79.989999999999995</v>
      </c>
      <c r="E61" s="3" t="s">
        <v>156</v>
      </c>
      <c r="F61" s="4" t="s">
        <v>157</v>
      </c>
      <c r="G61" s="16" t="s">
        <v>61</v>
      </c>
      <c r="H61" s="5">
        <v>22.6708</v>
      </c>
      <c r="I61" s="4" t="s">
        <v>31</v>
      </c>
      <c r="J61" s="4" t="s">
        <v>67</v>
      </c>
      <c r="K61" s="4"/>
      <c r="L61" s="4"/>
      <c r="M61" s="17" t="str">
        <f t="shared" ref="M61:M62" si="5">HYPERLINK("http://slimages.macys.com/is/image/MCY/18335027 ")</f>
        <v xml:space="preserve">http://slimages.macys.com/is/image/MCY/18335027 </v>
      </c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6" t="s">
        <v>154</v>
      </c>
      <c r="B62" s="4" t="s">
        <v>155</v>
      </c>
      <c r="C62" s="3">
        <v>1</v>
      </c>
      <c r="D62" s="5">
        <v>79.989999999999995</v>
      </c>
      <c r="E62" s="3" t="s">
        <v>156</v>
      </c>
      <c r="F62" s="4" t="s">
        <v>157</v>
      </c>
      <c r="G62" s="16" t="s">
        <v>61</v>
      </c>
      <c r="H62" s="5">
        <v>22.6708</v>
      </c>
      <c r="I62" s="4" t="s">
        <v>31</v>
      </c>
      <c r="J62" s="4" t="s">
        <v>67</v>
      </c>
      <c r="K62" s="4"/>
      <c r="L62" s="4"/>
      <c r="M62" s="17" t="str">
        <f t="shared" si="5"/>
        <v xml:space="preserve">http://slimages.macys.com/is/image/MCY/18335027 </v>
      </c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6" t="s">
        <v>158</v>
      </c>
      <c r="B63" s="4" t="s">
        <v>159</v>
      </c>
      <c r="C63" s="3">
        <v>1</v>
      </c>
      <c r="D63" s="5">
        <v>63.95</v>
      </c>
      <c r="E63" s="3" t="s">
        <v>160</v>
      </c>
      <c r="F63" s="4" t="s">
        <v>46</v>
      </c>
      <c r="G63" s="16" t="s">
        <v>61</v>
      </c>
      <c r="H63" s="5">
        <v>20.52</v>
      </c>
      <c r="I63" s="4" t="s">
        <v>31</v>
      </c>
      <c r="J63" s="4" t="s">
        <v>32</v>
      </c>
      <c r="K63" s="4" t="s">
        <v>41</v>
      </c>
      <c r="L63" s="4" t="s">
        <v>103</v>
      </c>
      <c r="M63" s="17" t="str">
        <f>HYPERLINK("http://slimages.macys.com/is/image/MCY/9538109 ")</f>
        <v xml:space="preserve">http://slimages.macys.com/is/image/MCY/9538109 </v>
      </c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6" t="s">
        <v>161</v>
      </c>
      <c r="B64" s="4" t="s">
        <v>162</v>
      </c>
      <c r="C64" s="3">
        <v>1</v>
      </c>
      <c r="D64" s="5">
        <v>59.99</v>
      </c>
      <c r="E64" s="3" t="s">
        <v>163</v>
      </c>
      <c r="F64" s="4" t="s">
        <v>37</v>
      </c>
      <c r="G64" s="16" t="s">
        <v>61</v>
      </c>
      <c r="H64" s="5">
        <v>20.489599999999999</v>
      </c>
      <c r="I64" s="4" t="s">
        <v>31</v>
      </c>
      <c r="J64" s="4" t="s">
        <v>67</v>
      </c>
      <c r="K64" s="4"/>
      <c r="L64" s="4"/>
      <c r="M64" s="17" t="str">
        <f>HYPERLINK("http://slimages.macys.com/is/image/MCY/18335077 ")</f>
        <v xml:space="preserve">http://slimages.macys.com/is/image/MCY/18335077 </v>
      </c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6" t="s">
        <v>164</v>
      </c>
      <c r="B65" s="4" t="s">
        <v>165</v>
      </c>
      <c r="C65" s="3">
        <v>1</v>
      </c>
      <c r="D65" s="5">
        <v>49.99</v>
      </c>
      <c r="E65" s="3" t="s">
        <v>166</v>
      </c>
      <c r="F65" s="4" t="s">
        <v>46</v>
      </c>
      <c r="G65" s="16" t="s">
        <v>61</v>
      </c>
      <c r="H65" s="5">
        <v>19.873999999999999</v>
      </c>
      <c r="I65" s="4" t="s">
        <v>140</v>
      </c>
      <c r="J65" s="4" t="s">
        <v>167</v>
      </c>
      <c r="K65" s="4"/>
      <c r="L65" s="4"/>
      <c r="M65" s="17" t="str">
        <f>HYPERLINK("http://slimages.macys.com/is/image/MCY/16780955 ")</f>
        <v xml:space="preserve">http://slimages.macys.com/is/image/MCY/16780955 </v>
      </c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6" t="s">
        <v>168</v>
      </c>
      <c r="B66" s="4" t="s">
        <v>169</v>
      </c>
      <c r="C66" s="3">
        <v>3</v>
      </c>
      <c r="D66" s="5">
        <v>49.99</v>
      </c>
      <c r="E66" s="3" t="s">
        <v>170</v>
      </c>
      <c r="F66" s="4" t="s">
        <v>171</v>
      </c>
      <c r="G66" s="16" t="s">
        <v>61</v>
      </c>
      <c r="H66" s="5">
        <v>15.0784</v>
      </c>
      <c r="I66" s="4" t="s">
        <v>31</v>
      </c>
      <c r="J66" s="4" t="s">
        <v>67</v>
      </c>
      <c r="K66" s="4"/>
      <c r="L66" s="4"/>
      <c r="M66" s="17" t="str">
        <f t="shared" ref="M66:M71" si="6">HYPERLINK("http://slimages.macys.com/is/image/MCY/18982083 ")</f>
        <v xml:space="preserve">http://slimages.macys.com/is/image/MCY/18982083 </v>
      </c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6" t="s">
        <v>168</v>
      </c>
      <c r="B67" s="4" t="s">
        <v>169</v>
      </c>
      <c r="C67" s="3">
        <v>1</v>
      </c>
      <c r="D67" s="5">
        <v>49.99</v>
      </c>
      <c r="E67" s="3" t="s">
        <v>170</v>
      </c>
      <c r="F67" s="4" t="s">
        <v>171</v>
      </c>
      <c r="G67" s="16" t="s">
        <v>61</v>
      </c>
      <c r="H67" s="5">
        <v>15.0784</v>
      </c>
      <c r="I67" s="4" t="s">
        <v>31</v>
      </c>
      <c r="J67" s="4" t="s">
        <v>67</v>
      </c>
      <c r="K67" s="4"/>
      <c r="L67" s="4"/>
      <c r="M67" s="17" t="str">
        <f t="shared" si="6"/>
        <v xml:space="preserve">http://slimages.macys.com/is/image/MCY/18982083 </v>
      </c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6" t="s">
        <v>168</v>
      </c>
      <c r="B68" s="4" t="s">
        <v>169</v>
      </c>
      <c r="C68" s="3">
        <v>2</v>
      </c>
      <c r="D68" s="5">
        <v>49.99</v>
      </c>
      <c r="E68" s="3" t="s">
        <v>170</v>
      </c>
      <c r="F68" s="4" t="s">
        <v>171</v>
      </c>
      <c r="G68" s="16" t="s">
        <v>61</v>
      </c>
      <c r="H68" s="5">
        <v>15.0784</v>
      </c>
      <c r="I68" s="4" t="s">
        <v>31</v>
      </c>
      <c r="J68" s="4" t="s">
        <v>67</v>
      </c>
      <c r="K68" s="4"/>
      <c r="L68" s="4"/>
      <c r="M68" s="17" t="str">
        <f t="shared" si="6"/>
        <v xml:space="preserve">http://slimages.macys.com/is/image/MCY/18982083 </v>
      </c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6" t="s">
        <v>172</v>
      </c>
      <c r="B69" s="4" t="s">
        <v>173</v>
      </c>
      <c r="C69" s="3">
        <v>1</v>
      </c>
      <c r="D69" s="5">
        <v>49.99</v>
      </c>
      <c r="E69" s="3" t="s">
        <v>174</v>
      </c>
      <c r="F69" s="4" t="s">
        <v>175</v>
      </c>
      <c r="G69" s="16" t="s">
        <v>61</v>
      </c>
      <c r="H69" s="5">
        <v>15.0784</v>
      </c>
      <c r="I69" s="4" t="s">
        <v>31</v>
      </c>
      <c r="J69" s="4" t="s">
        <v>67</v>
      </c>
      <c r="K69" s="4"/>
      <c r="L69" s="4"/>
      <c r="M69" s="17" t="str">
        <f t="shared" si="6"/>
        <v xml:space="preserve">http://slimages.macys.com/is/image/MCY/18982083 </v>
      </c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6" t="s">
        <v>176</v>
      </c>
      <c r="B70" s="4" t="s">
        <v>177</v>
      </c>
      <c r="C70" s="3">
        <v>2</v>
      </c>
      <c r="D70" s="5">
        <v>49.99</v>
      </c>
      <c r="E70" s="3" t="s">
        <v>178</v>
      </c>
      <c r="F70" s="4" t="s">
        <v>179</v>
      </c>
      <c r="G70" s="16" t="s">
        <v>61</v>
      </c>
      <c r="H70" s="5">
        <v>15.0784</v>
      </c>
      <c r="I70" s="4" t="s">
        <v>31</v>
      </c>
      <c r="J70" s="4" t="s">
        <v>67</v>
      </c>
      <c r="K70" s="4"/>
      <c r="L70" s="4"/>
      <c r="M70" s="17" t="str">
        <f t="shared" si="6"/>
        <v xml:space="preserve">http://slimages.macys.com/is/image/MCY/18982083 </v>
      </c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6" t="s">
        <v>168</v>
      </c>
      <c r="B71" s="4" t="s">
        <v>169</v>
      </c>
      <c r="C71" s="3">
        <v>6</v>
      </c>
      <c r="D71" s="5">
        <v>49.99</v>
      </c>
      <c r="E71" s="3" t="s">
        <v>170</v>
      </c>
      <c r="F71" s="4" t="s">
        <v>171</v>
      </c>
      <c r="G71" s="16" t="s">
        <v>61</v>
      </c>
      <c r="H71" s="5">
        <v>15.0784</v>
      </c>
      <c r="I71" s="4" t="s">
        <v>31</v>
      </c>
      <c r="J71" s="4" t="s">
        <v>67</v>
      </c>
      <c r="K71" s="4"/>
      <c r="L71" s="4"/>
      <c r="M71" s="17" t="str">
        <f t="shared" si="6"/>
        <v xml:space="preserve">http://slimages.macys.com/is/image/MCY/18982083 </v>
      </c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6" t="s">
        <v>180</v>
      </c>
      <c r="B72" s="4" t="s">
        <v>181</v>
      </c>
      <c r="C72" s="3">
        <v>13</v>
      </c>
      <c r="D72" s="5">
        <v>39.99</v>
      </c>
      <c r="E72" s="3" t="s">
        <v>182</v>
      </c>
      <c r="F72" s="4" t="s">
        <v>183</v>
      </c>
      <c r="G72" s="16" t="s">
        <v>184</v>
      </c>
      <c r="H72" s="5">
        <v>14.44</v>
      </c>
      <c r="I72" s="4" t="s">
        <v>140</v>
      </c>
      <c r="J72" s="4" t="s">
        <v>185</v>
      </c>
      <c r="K72" s="4"/>
      <c r="L72" s="4"/>
      <c r="M72" s="17" t="str">
        <f t="shared" ref="M72:M74" si="7">HYPERLINK("http://slimages.macys.com/is/image/MCY/17717012 ")</f>
        <v xml:space="preserve">http://slimages.macys.com/is/image/MCY/17717012 </v>
      </c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6" t="s">
        <v>180</v>
      </c>
      <c r="B73" s="4" t="s">
        <v>181</v>
      </c>
      <c r="C73" s="3">
        <v>38</v>
      </c>
      <c r="D73" s="5">
        <v>39.99</v>
      </c>
      <c r="E73" s="3" t="s">
        <v>182</v>
      </c>
      <c r="F73" s="4" t="s">
        <v>183</v>
      </c>
      <c r="G73" s="16" t="s">
        <v>184</v>
      </c>
      <c r="H73" s="5">
        <v>14.44</v>
      </c>
      <c r="I73" s="4" t="s">
        <v>140</v>
      </c>
      <c r="J73" s="4" t="s">
        <v>185</v>
      </c>
      <c r="K73" s="4"/>
      <c r="L73" s="4"/>
      <c r="M73" s="17" t="str">
        <f t="shared" si="7"/>
        <v xml:space="preserve">http://slimages.macys.com/is/image/MCY/17717012 </v>
      </c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6" t="s">
        <v>180</v>
      </c>
      <c r="B74" s="4" t="s">
        <v>181</v>
      </c>
      <c r="C74" s="3">
        <v>15</v>
      </c>
      <c r="D74" s="5">
        <v>39.99</v>
      </c>
      <c r="E74" s="3" t="s">
        <v>182</v>
      </c>
      <c r="F74" s="4" t="s">
        <v>183</v>
      </c>
      <c r="G74" s="16" t="s">
        <v>184</v>
      </c>
      <c r="H74" s="5">
        <v>14.44</v>
      </c>
      <c r="I74" s="4" t="s">
        <v>140</v>
      </c>
      <c r="J74" s="4" t="s">
        <v>185</v>
      </c>
      <c r="K74" s="4"/>
      <c r="L74" s="4"/>
      <c r="M74" s="17" t="str">
        <f t="shared" si="7"/>
        <v xml:space="preserve">http://slimages.macys.com/is/image/MCY/17717012 </v>
      </c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6" t="s">
        <v>186</v>
      </c>
      <c r="B75" s="4" t="s">
        <v>187</v>
      </c>
      <c r="C75" s="3">
        <v>5</v>
      </c>
      <c r="D75" s="5">
        <v>39.99</v>
      </c>
      <c r="E75" s="3" t="s">
        <v>188</v>
      </c>
      <c r="F75" s="4" t="s">
        <v>189</v>
      </c>
      <c r="G75" s="16" t="s">
        <v>61</v>
      </c>
      <c r="H75" s="5">
        <v>14.44</v>
      </c>
      <c r="I75" s="4" t="s">
        <v>31</v>
      </c>
      <c r="J75" s="4" t="s">
        <v>190</v>
      </c>
      <c r="K75" s="4"/>
      <c r="L75" s="4"/>
      <c r="M75" s="17" t="str">
        <f t="shared" ref="M75:M76" si="8">HYPERLINK("http://slimages.macys.com/is/image/MCY/18271206 ")</f>
        <v xml:space="preserve">http://slimages.macys.com/is/image/MCY/18271206 </v>
      </c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6" t="s">
        <v>191</v>
      </c>
      <c r="B76" s="4" t="s">
        <v>192</v>
      </c>
      <c r="C76" s="3">
        <v>1</v>
      </c>
      <c r="D76" s="5">
        <v>39.99</v>
      </c>
      <c r="E76" s="3" t="s">
        <v>193</v>
      </c>
      <c r="F76" s="4" t="s">
        <v>66</v>
      </c>
      <c r="G76" s="16" t="s">
        <v>61</v>
      </c>
      <c r="H76" s="5">
        <v>14.44</v>
      </c>
      <c r="I76" s="4" t="s">
        <v>31</v>
      </c>
      <c r="J76" s="4" t="s">
        <v>190</v>
      </c>
      <c r="K76" s="4"/>
      <c r="L76" s="4"/>
      <c r="M76" s="17" t="str">
        <f t="shared" si="8"/>
        <v xml:space="preserve">http://slimages.macys.com/is/image/MCY/18271206 </v>
      </c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6" t="s">
        <v>180</v>
      </c>
      <c r="B77" s="4" t="s">
        <v>181</v>
      </c>
      <c r="C77" s="3">
        <v>3</v>
      </c>
      <c r="D77" s="5">
        <v>39.99</v>
      </c>
      <c r="E77" s="3" t="s">
        <v>182</v>
      </c>
      <c r="F77" s="4" t="s">
        <v>183</v>
      </c>
      <c r="G77" s="16" t="s">
        <v>184</v>
      </c>
      <c r="H77" s="5">
        <v>14.44</v>
      </c>
      <c r="I77" s="4" t="s">
        <v>140</v>
      </c>
      <c r="J77" s="4" t="s">
        <v>185</v>
      </c>
      <c r="K77" s="4"/>
      <c r="L77" s="4"/>
      <c r="M77" s="17" t="str">
        <f>HYPERLINK("http://slimages.macys.com/is/image/MCY/17717012 ")</f>
        <v xml:space="preserve">http://slimages.macys.com/is/image/MCY/17717012 </v>
      </c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6" t="s">
        <v>194</v>
      </c>
      <c r="B78" s="4" t="s">
        <v>195</v>
      </c>
      <c r="C78" s="3">
        <v>1</v>
      </c>
      <c r="D78" s="5">
        <v>29.99</v>
      </c>
      <c r="E78" s="3">
        <v>14584</v>
      </c>
      <c r="F78" s="4" t="s">
        <v>37</v>
      </c>
      <c r="G78" s="16" t="s">
        <v>196</v>
      </c>
      <c r="H78" s="5">
        <v>13.49</v>
      </c>
      <c r="I78" s="4" t="s">
        <v>39</v>
      </c>
      <c r="J78" s="4" t="s">
        <v>197</v>
      </c>
      <c r="K78" s="4" t="s">
        <v>41</v>
      </c>
      <c r="L78" s="4" t="s">
        <v>144</v>
      </c>
      <c r="M78" s="17" t="str">
        <f>HYPERLINK("http://slimages.macys.com/is/image/MCY/3808071 ")</f>
        <v xml:space="preserve">http://slimages.macys.com/is/image/MCY/3808071 </v>
      </c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6" t="s">
        <v>198</v>
      </c>
      <c r="B79" s="4" t="s">
        <v>199</v>
      </c>
      <c r="C79" s="3">
        <v>3</v>
      </c>
      <c r="D79" s="5">
        <v>39.99</v>
      </c>
      <c r="E79" s="3" t="s">
        <v>200</v>
      </c>
      <c r="F79" s="4" t="s">
        <v>82</v>
      </c>
      <c r="G79" s="16" t="s">
        <v>61</v>
      </c>
      <c r="H79" s="5">
        <v>13.277200000000001</v>
      </c>
      <c r="I79" s="4" t="s">
        <v>31</v>
      </c>
      <c r="J79" s="4" t="s">
        <v>67</v>
      </c>
      <c r="K79" s="4"/>
      <c r="L79" s="4"/>
      <c r="M79" s="17" t="str">
        <f>HYPERLINK("http://slimages.macys.com/is/image/MCY/18103925 ")</f>
        <v xml:space="preserve">http://slimages.macys.com/is/image/MCY/18103925 </v>
      </c>
      <c r="N79" s="7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6" t="s">
        <v>201</v>
      </c>
      <c r="B80" s="4" t="s">
        <v>202</v>
      </c>
      <c r="C80" s="3">
        <v>2</v>
      </c>
      <c r="D80" s="5">
        <v>34.99</v>
      </c>
      <c r="E80" s="3" t="s">
        <v>203</v>
      </c>
      <c r="F80" s="4" t="s">
        <v>111</v>
      </c>
      <c r="G80" s="16" t="s">
        <v>61</v>
      </c>
      <c r="H80" s="5">
        <v>12.92</v>
      </c>
      <c r="I80" s="4" t="s">
        <v>31</v>
      </c>
      <c r="J80" s="4" t="s">
        <v>190</v>
      </c>
      <c r="K80" s="4"/>
      <c r="L80" s="4"/>
      <c r="M80" s="17" t="str">
        <f>HYPERLINK("http://slimages.macys.com/is/image/MCY/18271129 ")</f>
        <v xml:space="preserve">http://slimages.macys.com/is/image/MCY/18271129 </v>
      </c>
      <c r="N80" s="7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6" t="s">
        <v>204</v>
      </c>
      <c r="B81" s="4" t="s">
        <v>205</v>
      </c>
      <c r="C81" s="3">
        <v>1</v>
      </c>
      <c r="D81" s="5">
        <v>34.99</v>
      </c>
      <c r="E81" s="3">
        <v>32110</v>
      </c>
      <c r="F81" s="4" t="s">
        <v>206</v>
      </c>
      <c r="G81" s="16" t="s">
        <v>61</v>
      </c>
      <c r="H81" s="5">
        <v>12.92</v>
      </c>
      <c r="I81" s="4" t="s">
        <v>31</v>
      </c>
      <c r="J81" s="4" t="s">
        <v>190</v>
      </c>
      <c r="K81" s="4"/>
      <c r="L81" s="4"/>
      <c r="M81" s="17" t="str">
        <f>HYPERLINK("http://slimages.macys.com/is/image/MCY/18271290 ")</f>
        <v xml:space="preserve">http://slimages.macys.com/is/image/MCY/18271290 </v>
      </c>
      <c r="N81" s="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6" t="s">
        <v>207</v>
      </c>
      <c r="B82" s="4" t="s">
        <v>208</v>
      </c>
      <c r="C82" s="3">
        <v>3</v>
      </c>
      <c r="D82" s="5">
        <v>34.99</v>
      </c>
      <c r="E82" s="3" t="s">
        <v>209</v>
      </c>
      <c r="F82" s="4" t="s">
        <v>71</v>
      </c>
      <c r="G82" s="16" t="s">
        <v>61</v>
      </c>
      <c r="H82" s="5">
        <v>12.92</v>
      </c>
      <c r="I82" s="4" t="s">
        <v>31</v>
      </c>
      <c r="J82" s="4" t="s">
        <v>190</v>
      </c>
      <c r="K82" s="4"/>
      <c r="L82" s="4"/>
      <c r="M82" s="17" t="str">
        <f>HYPERLINK("http://slimages.macys.com/is/image/MCY/18270362 ")</f>
        <v xml:space="preserve">http://slimages.macys.com/is/image/MCY/18270362 </v>
      </c>
      <c r="N82" s="7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6" t="s">
        <v>210</v>
      </c>
      <c r="B83" s="4" t="s">
        <v>211</v>
      </c>
      <c r="C83" s="3">
        <v>1</v>
      </c>
      <c r="D83" s="5">
        <v>34.99</v>
      </c>
      <c r="E83" s="3">
        <v>30370</v>
      </c>
      <c r="F83" s="4" t="s">
        <v>212</v>
      </c>
      <c r="G83" s="16" t="s">
        <v>61</v>
      </c>
      <c r="H83" s="5">
        <v>12.92</v>
      </c>
      <c r="I83" s="4" t="s">
        <v>31</v>
      </c>
      <c r="J83" s="4" t="s">
        <v>190</v>
      </c>
      <c r="K83" s="4"/>
      <c r="L83" s="4"/>
      <c r="M83" s="17" t="str">
        <f>HYPERLINK("http://slimages.macys.com/is/image/MCY/17961293 ")</f>
        <v xml:space="preserve">http://slimages.macys.com/is/image/MCY/17961293 </v>
      </c>
      <c r="N83" s="7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6" t="s">
        <v>204</v>
      </c>
      <c r="B84" s="4" t="s">
        <v>205</v>
      </c>
      <c r="C84" s="3">
        <v>1</v>
      </c>
      <c r="D84" s="5">
        <v>34.99</v>
      </c>
      <c r="E84" s="3">
        <v>32110</v>
      </c>
      <c r="F84" s="4" t="s">
        <v>206</v>
      </c>
      <c r="G84" s="16" t="s">
        <v>61</v>
      </c>
      <c r="H84" s="5">
        <v>12.92</v>
      </c>
      <c r="I84" s="4" t="s">
        <v>31</v>
      </c>
      <c r="J84" s="4" t="s">
        <v>190</v>
      </c>
      <c r="K84" s="4"/>
      <c r="L84" s="4"/>
      <c r="M84" s="17" t="str">
        <f>HYPERLINK("http://slimages.macys.com/is/image/MCY/18271290 ")</f>
        <v xml:space="preserve">http://slimages.macys.com/is/image/MCY/18271290 </v>
      </c>
      <c r="N84" s="7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6" t="s">
        <v>213</v>
      </c>
      <c r="B85" s="4" t="s">
        <v>214</v>
      </c>
      <c r="C85" s="3">
        <v>3</v>
      </c>
      <c r="D85" s="5">
        <v>34.99</v>
      </c>
      <c r="E85" s="3" t="s">
        <v>215</v>
      </c>
      <c r="F85" s="4" t="s">
        <v>66</v>
      </c>
      <c r="G85" s="16" t="s">
        <v>61</v>
      </c>
      <c r="H85" s="5">
        <v>12.92</v>
      </c>
      <c r="I85" s="4" t="s">
        <v>31</v>
      </c>
      <c r="J85" s="4" t="s">
        <v>190</v>
      </c>
      <c r="K85" s="4"/>
      <c r="L85" s="4"/>
      <c r="M85" s="17" t="str">
        <f>HYPERLINK("http://slimages.macys.com/is/image/MCY/18335797 ")</f>
        <v xml:space="preserve">http://slimages.macys.com/is/image/MCY/18335797 </v>
      </c>
      <c r="N85" s="7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6" t="s">
        <v>216</v>
      </c>
      <c r="B86" s="4" t="s">
        <v>217</v>
      </c>
      <c r="C86" s="3">
        <v>2</v>
      </c>
      <c r="D86" s="5">
        <v>29.99</v>
      </c>
      <c r="E86" s="3">
        <v>30365</v>
      </c>
      <c r="F86" s="4" t="s">
        <v>82</v>
      </c>
      <c r="G86" s="16" t="s">
        <v>61</v>
      </c>
      <c r="H86" s="5">
        <v>11.780000000000001</v>
      </c>
      <c r="I86" s="4" t="s">
        <v>31</v>
      </c>
      <c r="J86" s="4" t="s">
        <v>190</v>
      </c>
      <c r="K86" s="4"/>
      <c r="L86" s="4"/>
      <c r="M86" s="17" t="str">
        <f>HYPERLINK("http://slimages.macys.com/is/image/MCY/17961279 ")</f>
        <v xml:space="preserve">http://slimages.macys.com/is/image/MCY/17961279 </v>
      </c>
      <c r="N86" s="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6" t="s">
        <v>218</v>
      </c>
      <c r="B87" s="4" t="s">
        <v>219</v>
      </c>
      <c r="C87" s="3">
        <v>1</v>
      </c>
      <c r="D87" s="5">
        <v>19.989999999999998</v>
      </c>
      <c r="E87" s="3" t="s">
        <v>220</v>
      </c>
      <c r="F87" s="4" t="s">
        <v>46</v>
      </c>
      <c r="G87" s="16"/>
      <c r="H87" s="5">
        <v>11.475999999999999</v>
      </c>
      <c r="I87" s="4" t="s">
        <v>39</v>
      </c>
      <c r="J87" s="4" t="s">
        <v>40</v>
      </c>
      <c r="K87" s="4" t="s">
        <v>41</v>
      </c>
      <c r="L87" s="4"/>
      <c r="M87" s="17" t="str">
        <f>HYPERLINK("http://slimages.macys.com/is/image/MCY/170745 ")</f>
        <v xml:space="preserve">http://slimages.macys.com/is/image/MCY/170745 </v>
      </c>
      <c r="N87" s="7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6" t="s">
        <v>221</v>
      </c>
      <c r="B88" s="4" t="s">
        <v>222</v>
      </c>
      <c r="C88" s="3">
        <v>1</v>
      </c>
      <c r="D88" s="5">
        <v>29.99</v>
      </c>
      <c r="E88" s="3" t="s">
        <v>223</v>
      </c>
      <c r="F88" s="4" t="s">
        <v>111</v>
      </c>
      <c r="G88" s="16" t="s">
        <v>61</v>
      </c>
      <c r="H88" s="5">
        <v>11.4</v>
      </c>
      <c r="I88" s="4" t="s">
        <v>31</v>
      </c>
      <c r="J88" s="4" t="s">
        <v>190</v>
      </c>
      <c r="K88" s="4"/>
      <c r="L88" s="4"/>
      <c r="M88" s="17" t="str">
        <f>HYPERLINK("http://slimages.macys.com/is/image/MCY/18270670 ")</f>
        <v xml:space="preserve">http://slimages.macys.com/is/image/MCY/18270670 </v>
      </c>
      <c r="N88" s="7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6" t="s">
        <v>224</v>
      </c>
      <c r="B89" s="4" t="s">
        <v>225</v>
      </c>
      <c r="C89" s="3">
        <v>1</v>
      </c>
      <c r="D89" s="5">
        <v>29.99</v>
      </c>
      <c r="E89" s="3" t="s">
        <v>226</v>
      </c>
      <c r="F89" s="4" t="s">
        <v>71</v>
      </c>
      <c r="G89" s="16" t="s">
        <v>61</v>
      </c>
      <c r="H89" s="5">
        <v>11.4</v>
      </c>
      <c r="I89" s="4" t="s">
        <v>31</v>
      </c>
      <c r="J89" s="4" t="s">
        <v>190</v>
      </c>
      <c r="K89" s="4"/>
      <c r="L89" s="4"/>
      <c r="M89" s="17" t="str">
        <f>HYPERLINK("http://slimages.macys.com/is/image/MCY/18270272 ")</f>
        <v xml:space="preserve">http://slimages.macys.com/is/image/MCY/18270272 </v>
      </c>
      <c r="N89" s="7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6" t="s">
        <v>227</v>
      </c>
      <c r="B90" s="4" t="s">
        <v>228</v>
      </c>
      <c r="C90" s="3">
        <v>1</v>
      </c>
      <c r="D90" s="5">
        <v>24.95</v>
      </c>
      <c r="E90" s="3">
        <v>10780</v>
      </c>
      <c r="F90" s="4" t="s">
        <v>229</v>
      </c>
      <c r="G90" s="16" t="s">
        <v>230</v>
      </c>
      <c r="H90" s="5">
        <v>11.020000000000001</v>
      </c>
      <c r="I90" s="4" t="s">
        <v>31</v>
      </c>
      <c r="J90" s="4" t="s">
        <v>112</v>
      </c>
      <c r="K90" s="4" t="s">
        <v>41</v>
      </c>
      <c r="L90" s="4" t="s">
        <v>231</v>
      </c>
      <c r="M90" s="17" t="str">
        <f>HYPERLINK("http://slimages.macys.com/is/image/MCY/9700166 ")</f>
        <v xml:space="preserve">http://slimages.macys.com/is/image/MCY/9700166 </v>
      </c>
      <c r="N90" s="7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6" t="s">
        <v>232</v>
      </c>
      <c r="B91" s="4" t="s">
        <v>233</v>
      </c>
      <c r="C91" s="3">
        <v>5</v>
      </c>
      <c r="D91" s="5">
        <v>34.99</v>
      </c>
      <c r="E91" s="3" t="s">
        <v>234</v>
      </c>
      <c r="F91" s="4" t="s">
        <v>111</v>
      </c>
      <c r="G91" s="16" t="s">
        <v>61</v>
      </c>
      <c r="H91" s="5">
        <v>10.138399999999999</v>
      </c>
      <c r="I91" s="4" t="s">
        <v>31</v>
      </c>
      <c r="J91" s="4" t="s">
        <v>67</v>
      </c>
      <c r="K91" s="4"/>
      <c r="L91" s="4"/>
      <c r="M91" s="17" t="str">
        <f t="shared" ref="M91:M96" si="9">HYPERLINK("http://slimages.macys.com/is/image/MCY/18669791 ")</f>
        <v xml:space="preserve">http://slimages.macys.com/is/image/MCY/18669791 </v>
      </c>
      <c r="N91" s="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6" t="s">
        <v>235</v>
      </c>
      <c r="B92" s="4" t="s">
        <v>236</v>
      </c>
      <c r="C92" s="3">
        <v>1</v>
      </c>
      <c r="D92" s="5">
        <v>34.99</v>
      </c>
      <c r="E92" s="3" t="s">
        <v>237</v>
      </c>
      <c r="F92" s="4" t="s">
        <v>238</v>
      </c>
      <c r="G92" s="16" t="s">
        <v>61</v>
      </c>
      <c r="H92" s="5">
        <v>10.138399999999999</v>
      </c>
      <c r="I92" s="4" t="s">
        <v>31</v>
      </c>
      <c r="J92" s="4" t="s">
        <v>67</v>
      </c>
      <c r="K92" s="4"/>
      <c r="L92" s="4"/>
      <c r="M92" s="17" t="str">
        <f t="shared" si="9"/>
        <v xml:space="preserve">http://slimages.macys.com/is/image/MCY/18669791 </v>
      </c>
      <c r="N92" s="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6" t="s">
        <v>239</v>
      </c>
      <c r="B93" s="4" t="s">
        <v>240</v>
      </c>
      <c r="C93" s="3">
        <v>1</v>
      </c>
      <c r="D93" s="5">
        <v>34.99</v>
      </c>
      <c r="E93" s="3" t="s">
        <v>241</v>
      </c>
      <c r="F93" s="4" t="s">
        <v>66</v>
      </c>
      <c r="G93" s="16" t="s">
        <v>61</v>
      </c>
      <c r="H93" s="5">
        <v>10.138399999999999</v>
      </c>
      <c r="I93" s="4" t="s">
        <v>31</v>
      </c>
      <c r="J93" s="4" t="s">
        <v>67</v>
      </c>
      <c r="K93" s="4"/>
      <c r="L93" s="4"/>
      <c r="M93" s="17" t="str">
        <f t="shared" si="9"/>
        <v xml:space="preserve">http://slimages.macys.com/is/image/MCY/18669791 </v>
      </c>
      <c r="N93" s="7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6" t="s">
        <v>232</v>
      </c>
      <c r="B94" s="4" t="s">
        <v>233</v>
      </c>
      <c r="C94" s="3">
        <v>3</v>
      </c>
      <c r="D94" s="5">
        <v>34.99</v>
      </c>
      <c r="E94" s="3" t="s">
        <v>234</v>
      </c>
      <c r="F94" s="4" t="s">
        <v>111</v>
      </c>
      <c r="G94" s="16" t="s">
        <v>61</v>
      </c>
      <c r="H94" s="5">
        <v>10.138399999999999</v>
      </c>
      <c r="I94" s="4" t="s">
        <v>31</v>
      </c>
      <c r="J94" s="4" t="s">
        <v>67</v>
      </c>
      <c r="K94" s="4"/>
      <c r="L94" s="4"/>
      <c r="M94" s="17" t="str">
        <f t="shared" si="9"/>
        <v xml:space="preserve">http://slimages.macys.com/is/image/MCY/18669791 </v>
      </c>
      <c r="N94" s="7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6" t="s">
        <v>232</v>
      </c>
      <c r="B95" s="4" t="s">
        <v>233</v>
      </c>
      <c r="C95" s="3">
        <v>1</v>
      </c>
      <c r="D95" s="5">
        <v>34.99</v>
      </c>
      <c r="E95" s="3" t="s">
        <v>234</v>
      </c>
      <c r="F95" s="4" t="s">
        <v>111</v>
      </c>
      <c r="G95" s="16" t="s">
        <v>61</v>
      </c>
      <c r="H95" s="5">
        <v>10.138399999999999</v>
      </c>
      <c r="I95" s="4" t="s">
        <v>31</v>
      </c>
      <c r="J95" s="4" t="s">
        <v>67</v>
      </c>
      <c r="K95" s="4"/>
      <c r="L95" s="4"/>
      <c r="M95" s="17" t="str">
        <f t="shared" si="9"/>
        <v xml:space="preserve">http://slimages.macys.com/is/image/MCY/18669791 </v>
      </c>
      <c r="N95" s="7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6" t="s">
        <v>239</v>
      </c>
      <c r="B96" s="4" t="s">
        <v>240</v>
      </c>
      <c r="C96" s="3">
        <v>6</v>
      </c>
      <c r="D96" s="5">
        <v>34.99</v>
      </c>
      <c r="E96" s="3" t="s">
        <v>241</v>
      </c>
      <c r="F96" s="4" t="s">
        <v>66</v>
      </c>
      <c r="G96" s="16" t="s">
        <v>61</v>
      </c>
      <c r="H96" s="5">
        <v>10.138399999999999</v>
      </c>
      <c r="I96" s="4" t="s">
        <v>31</v>
      </c>
      <c r="J96" s="4" t="s">
        <v>67</v>
      </c>
      <c r="K96" s="4"/>
      <c r="L96" s="4"/>
      <c r="M96" s="17" t="str">
        <f t="shared" si="9"/>
        <v xml:space="preserve">http://slimages.macys.com/is/image/MCY/18669791 </v>
      </c>
      <c r="N96" s="7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6" t="s">
        <v>242</v>
      </c>
      <c r="B97" s="4" t="s">
        <v>243</v>
      </c>
      <c r="C97" s="3">
        <v>1</v>
      </c>
      <c r="D97" s="5">
        <v>24.99</v>
      </c>
      <c r="E97" s="3" t="s">
        <v>244</v>
      </c>
      <c r="F97" s="4" t="s">
        <v>111</v>
      </c>
      <c r="G97" s="16" t="s">
        <v>61</v>
      </c>
      <c r="H97" s="5">
        <v>9.5</v>
      </c>
      <c r="I97" s="4" t="s">
        <v>31</v>
      </c>
      <c r="J97" s="4" t="s">
        <v>190</v>
      </c>
      <c r="K97" s="4"/>
      <c r="L97" s="4"/>
      <c r="M97" s="17" t="str">
        <f t="shared" ref="M97:M99" si="10">HYPERLINK("http://slimages.macys.com/is/image/MCY/19201095 ")</f>
        <v xml:space="preserve">http://slimages.macys.com/is/image/MCY/19201095 </v>
      </c>
      <c r="N97" s="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6" t="s">
        <v>242</v>
      </c>
      <c r="B98" s="4" t="s">
        <v>243</v>
      </c>
      <c r="C98" s="3">
        <v>1</v>
      </c>
      <c r="D98" s="5">
        <v>24.99</v>
      </c>
      <c r="E98" s="3" t="s">
        <v>244</v>
      </c>
      <c r="F98" s="4" t="s">
        <v>111</v>
      </c>
      <c r="G98" s="16" t="s">
        <v>61</v>
      </c>
      <c r="H98" s="5">
        <v>9.5</v>
      </c>
      <c r="I98" s="4" t="s">
        <v>31</v>
      </c>
      <c r="J98" s="4" t="s">
        <v>190</v>
      </c>
      <c r="K98" s="4"/>
      <c r="L98" s="4"/>
      <c r="M98" s="17" t="str">
        <f t="shared" si="10"/>
        <v xml:space="preserve">http://slimages.macys.com/is/image/MCY/19201095 </v>
      </c>
      <c r="N98" s="7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6" t="s">
        <v>245</v>
      </c>
      <c r="B99" s="4" t="s">
        <v>246</v>
      </c>
      <c r="C99" s="3">
        <v>9</v>
      </c>
      <c r="D99" s="5">
        <v>24.99</v>
      </c>
      <c r="E99" s="3" t="s">
        <v>247</v>
      </c>
      <c r="F99" s="4" t="s">
        <v>206</v>
      </c>
      <c r="G99" s="16" t="s">
        <v>61</v>
      </c>
      <c r="H99" s="5">
        <v>9.5</v>
      </c>
      <c r="I99" s="4" t="s">
        <v>31</v>
      </c>
      <c r="J99" s="4" t="s">
        <v>190</v>
      </c>
      <c r="K99" s="4"/>
      <c r="L99" s="4"/>
      <c r="M99" s="17" t="str">
        <f t="shared" si="10"/>
        <v xml:space="preserve">http://slimages.macys.com/is/image/MCY/19201095 </v>
      </c>
      <c r="N99" s="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6" t="s">
        <v>248</v>
      </c>
      <c r="B100" s="4" t="s">
        <v>249</v>
      </c>
      <c r="C100" s="3">
        <v>1</v>
      </c>
      <c r="D100" s="5">
        <v>24.99</v>
      </c>
      <c r="E100" s="3">
        <v>2087822</v>
      </c>
      <c r="F100" s="4" t="s">
        <v>46</v>
      </c>
      <c r="G100" s="16" t="s">
        <v>61</v>
      </c>
      <c r="H100" s="5">
        <v>9.5</v>
      </c>
      <c r="I100" s="4" t="s">
        <v>140</v>
      </c>
      <c r="J100" s="4" t="s">
        <v>250</v>
      </c>
      <c r="K100" s="4" t="s">
        <v>41</v>
      </c>
      <c r="L100" s="4" t="s">
        <v>251</v>
      </c>
      <c r="M100" s="17" t="str">
        <f>HYPERLINK("http://slimages.macys.com/is/image/MCY/12496861 ")</f>
        <v xml:space="preserve">http://slimages.macys.com/is/image/MCY/12496861 </v>
      </c>
      <c r="N100" s="7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6" t="s">
        <v>252</v>
      </c>
      <c r="B101" s="4" t="s">
        <v>253</v>
      </c>
      <c r="C101" s="3">
        <v>4</v>
      </c>
      <c r="D101" s="5">
        <v>29.99</v>
      </c>
      <c r="E101" s="3">
        <v>100122343</v>
      </c>
      <c r="F101" s="4" t="s">
        <v>46</v>
      </c>
      <c r="G101" s="16" t="s">
        <v>61</v>
      </c>
      <c r="H101" s="5">
        <v>9.4391999999999996</v>
      </c>
      <c r="I101" s="4" t="s">
        <v>140</v>
      </c>
      <c r="J101" s="4" t="s">
        <v>254</v>
      </c>
      <c r="K101" s="4"/>
      <c r="L101" s="4"/>
      <c r="M101" s="17" t="str">
        <f>HYPERLINK("http://slimages.macys.com/is/image/MCY/18935663 ")</f>
        <v xml:space="preserve">http://slimages.macys.com/is/image/MCY/18935663 </v>
      </c>
      <c r="N101" s="7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6" t="s">
        <v>255</v>
      </c>
      <c r="B102" s="4" t="s">
        <v>256</v>
      </c>
      <c r="C102" s="3">
        <v>15</v>
      </c>
      <c r="D102" s="5">
        <v>29.99</v>
      </c>
      <c r="E102" s="3" t="s">
        <v>257</v>
      </c>
      <c r="F102" s="4" t="s">
        <v>51</v>
      </c>
      <c r="G102" s="16" t="s">
        <v>61</v>
      </c>
      <c r="H102" s="5">
        <v>9.4163999999999994</v>
      </c>
      <c r="I102" s="4" t="s">
        <v>31</v>
      </c>
      <c r="J102" s="4" t="s">
        <v>67</v>
      </c>
      <c r="K102" s="4"/>
      <c r="L102" s="4"/>
      <c r="M102" s="17" t="str">
        <f t="shared" ref="M102:M110" si="11">HYPERLINK("http://slimages.macys.com/is/image/MCY/21276632 ")</f>
        <v xml:space="preserve">http://slimages.macys.com/is/image/MCY/21276632 </v>
      </c>
      <c r="N102" s="7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6" t="s">
        <v>255</v>
      </c>
      <c r="B103" s="4" t="s">
        <v>256</v>
      </c>
      <c r="C103" s="3">
        <v>25</v>
      </c>
      <c r="D103" s="5">
        <v>29.99</v>
      </c>
      <c r="E103" s="3" t="s">
        <v>257</v>
      </c>
      <c r="F103" s="4" t="s">
        <v>51</v>
      </c>
      <c r="G103" s="16" t="s">
        <v>61</v>
      </c>
      <c r="H103" s="5">
        <v>9.4163999999999994</v>
      </c>
      <c r="I103" s="4" t="s">
        <v>31</v>
      </c>
      <c r="J103" s="4" t="s">
        <v>67</v>
      </c>
      <c r="K103" s="4"/>
      <c r="L103" s="4"/>
      <c r="M103" s="17" t="str">
        <f t="shared" si="11"/>
        <v xml:space="preserve">http://slimages.macys.com/is/image/MCY/21276632 </v>
      </c>
      <c r="N103" s="7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6" t="s">
        <v>255</v>
      </c>
      <c r="B104" s="4" t="s">
        <v>256</v>
      </c>
      <c r="C104" s="3">
        <v>15</v>
      </c>
      <c r="D104" s="5">
        <v>29.99</v>
      </c>
      <c r="E104" s="3" t="s">
        <v>257</v>
      </c>
      <c r="F104" s="4" t="s">
        <v>51</v>
      </c>
      <c r="G104" s="16" t="s">
        <v>61</v>
      </c>
      <c r="H104" s="5">
        <v>9.4163999999999994</v>
      </c>
      <c r="I104" s="4" t="s">
        <v>31</v>
      </c>
      <c r="J104" s="4" t="s">
        <v>67</v>
      </c>
      <c r="K104" s="4"/>
      <c r="L104" s="4"/>
      <c r="M104" s="17" t="str">
        <f t="shared" si="11"/>
        <v xml:space="preserve">http://slimages.macys.com/is/image/MCY/21276632 </v>
      </c>
      <c r="N104" s="7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6" t="s">
        <v>255</v>
      </c>
      <c r="B105" s="4" t="s">
        <v>256</v>
      </c>
      <c r="C105" s="3">
        <v>16</v>
      </c>
      <c r="D105" s="5">
        <v>29.99</v>
      </c>
      <c r="E105" s="3" t="s">
        <v>257</v>
      </c>
      <c r="F105" s="4" t="s">
        <v>51</v>
      </c>
      <c r="G105" s="16" t="s">
        <v>61</v>
      </c>
      <c r="H105" s="5">
        <v>9.4163999999999994</v>
      </c>
      <c r="I105" s="4" t="s">
        <v>31</v>
      </c>
      <c r="J105" s="4" t="s">
        <v>67</v>
      </c>
      <c r="K105" s="4"/>
      <c r="L105" s="4"/>
      <c r="M105" s="17" t="str">
        <f t="shared" si="11"/>
        <v xml:space="preserve">http://slimages.macys.com/is/image/MCY/21276632 </v>
      </c>
      <c r="N105" s="7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6" t="s">
        <v>255</v>
      </c>
      <c r="B106" s="4" t="s">
        <v>256</v>
      </c>
      <c r="C106" s="3">
        <v>13</v>
      </c>
      <c r="D106" s="5">
        <v>29.99</v>
      </c>
      <c r="E106" s="3" t="s">
        <v>257</v>
      </c>
      <c r="F106" s="4" t="s">
        <v>51</v>
      </c>
      <c r="G106" s="16" t="s">
        <v>61</v>
      </c>
      <c r="H106" s="5">
        <v>9.4163999999999994</v>
      </c>
      <c r="I106" s="4" t="s">
        <v>31</v>
      </c>
      <c r="J106" s="4" t="s">
        <v>67</v>
      </c>
      <c r="K106" s="4"/>
      <c r="L106" s="4"/>
      <c r="M106" s="17" t="str">
        <f t="shared" si="11"/>
        <v xml:space="preserve">http://slimages.macys.com/is/image/MCY/21276632 </v>
      </c>
      <c r="N106" s="7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6" t="s">
        <v>255</v>
      </c>
      <c r="B107" s="4" t="s">
        <v>256</v>
      </c>
      <c r="C107" s="3">
        <v>20</v>
      </c>
      <c r="D107" s="5">
        <v>29.99</v>
      </c>
      <c r="E107" s="3" t="s">
        <v>257</v>
      </c>
      <c r="F107" s="4" t="s">
        <v>51</v>
      </c>
      <c r="G107" s="16" t="s">
        <v>61</v>
      </c>
      <c r="H107" s="5">
        <v>9.4163999999999994</v>
      </c>
      <c r="I107" s="4" t="s">
        <v>31</v>
      </c>
      <c r="J107" s="4" t="s">
        <v>67</v>
      </c>
      <c r="K107" s="4"/>
      <c r="L107" s="4"/>
      <c r="M107" s="17" t="str">
        <f t="shared" si="11"/>
        <v xml:space="preserve">http://slimages.macys.com/is/image/MCY/21276632 </v>
      </c>
      <c r="N107" s="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6" t="s">
        <v>255</v>
      </c>
      <c r="B108" s="4" t="s">
        <v>256</v>
      </c>
      <c r="C108" s="3">
        <v>5</v>
      </c>
      <c r="D108" s="5">
        <v>29.99</v>
      </c>
      <c r="E108" s="3" t="s">
        <v>257</v>
      </c>
      <c r="F108" s="4" t="s">
        <v>51</v>
      </c>
      <c r="G108" s="16" t="s">
        <v>61</v>
      </c>
      <c r="H108" s="5">
        <v>9.4163999999999994</v>
      </c>
      <c r="I108" s="4" t="s">
        <v>31</v>
      </c>
      <c r="J108" s="4" t="s">
        <v>67</v>
      </c>
      <c r="K108" s="4"/>
      <c r="L108" s="4"/>
      <c r="M108" s="17" t="str">
        <f t="shared" si="11"/>
        <v xml:space="preserve">http://slimages.macys.com/is/image/MCY/21276632 </v>
      </c>
      <c r="N108" s="7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6" t="s">
        <v>255</v>
      </c>
      <c r="B109" s="4" t="s">
        <v>256</v>
      </c>
      <c r="C109" s="3">
        <v>16</v>
      </c>
      <c r="D109" s="5">
        <v>29.99</v>
      </c>
      <c r="E109" s="3" t="s">
        <v>257</v>
      </c>
      <c r="F109" s="4" t="s">
        <v>51</v>
      </c>
      <c r="G109" s="16" t="s">
        <v>61</v>
      </c>
      <c r="H109" s="5">
        <v>9.4163999999999994</v>
      </c>
      <c r="I109" s="4" t="s">
        <v>31</v>
      </c>
      <c r="J109" s="4" t="s">
        <v>67</v>
      </c>
      <c r="K109" s="4"/>
      <c r="L109" s="4"/>
      <c r="M109" s="17" t="str">
        <f t="shared" si="11"/>
        <v xml:space="preserve">http://slimages.macys.com/is/image/MCY/21276632 </v>
      </c>
      <c r="N109" s="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6" t="s">
        <v>255</v>
      </c>
      <c r="B110" s="4" t="s">
        <v>256</v>
      </c>
      <c r="C110" s="3">
        <v>5</v>
      </c>
      <c r="D110" s="5">
        <v>29.99</v>
      </c>
      <c r="E110" s="3" t="s">
        <v>257</v>
      </c>
      <c r="F110" s="4" t="s">
        <v>51</v>
      </c>
      <c r="G110" s="16" t="s">
        <v>61</v>
      </c>
      <c r="H110" s="5">
        <v>9.4163999999999994</v>
      </c>
      <c r="I110" s="4" t="s">
        <v>31</v>
      </c>
      <c r="J110" s="4" t="s">
        <v>67</v>
      </c>
      <c r="K110" s="4"/>
      <c r="L110" s="4"/>
      <c r="M110" s="17" t="str">
        <f t="shared" si="11"/>
        <v xml:space="preserve">http://slimages.macys.com/is/image/MCY/21276632 </v>
      </c>
      <c r="N110" s="7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6" t="s">
        <v>258</v>
      </c>
      <c r="B111" s="4" t="s">
        <v>259</v>
      </c>
      <c r="C111" s="3">
        <v>1</v>
      </c>
      <c r="D111" s="5">
        <v>19.95</v>
      </c>
      <c r="E111" s="3" t="s">
        <v>260</v>
      </c>
      <c r="F111" s="4" t="s">
        <v>261</v>
      </c>
      <c r="G111" s="16" t="s">
        <v>61</v>
      </c>
      <c r="H111" s="5">
        <v>9.1199999999999992</v>
      </c>
      <c r="I111" s="4" t="s">
        <v>39</v>
      </c>
      <c r="J111" s="4" t="s">
        <v>262</v>
      </c>
      <c r="K111" s="4" t="s">
        <v>41</v>
      </c>
      <c r="L111" s="4" t="s">
        <v>263</v>
      </c>
      <c r="M111" s="17" t="str">
        <f>HYPERLINK("http://slimages.macys.com/is/image/MCY/8862711 ")</f>
        <v xml:space="preserve">http://slimages.macys.com/is/image/MCY/8862711 </v>
      </c>
      <c r="N111" s="7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6" t="s">
        <v>264</v>
      </c>
      <c r="B112" s="4" t="s">
        <v>265</v>
      </c>
      <c r="C112" s="3">
        <v>1</v>
      </c>
      <c r="D112" s="5">
        <v>25.99</v>
      </c>
      <c r="E112" s="3" t="s">
        <v>266</v>
      </c>
      <c r="F112" s="4" t="s">
        <v>46</v>
      </c>
      <c r="G112" s="16"/>
      <c r="H112" s="5">
        <v>8.8919999999999995</v>
      </c>
      <c r="I112" s="4" t="s">
        <v>31</v>
      </c>
      <c r="J112" s="4" t="s">
        <v>32</v>
      </c>
      <c r="K112" s="4"/>
      <c r="L112" s="4" t="s">
        <v>103</v>
      </c>
      <c r="M112" s="17" t="str">
        <f t="shared" ref="M112:M113" si="12">HYPERLINK("http://slimages.macys.com/is/image/MCY/2506626 ")</f>
        <v xml:space="preserve">http://slimages.macys.com/is/image/MCY/2506626 </v>
      </c>
      <c r="N112" s="7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6" t="s">
        <v>264</v>
      </c>
      <c r="B113" s="4" t="s">
        <v>265</v>
      </c>
      <c r="C113" s="3">
        <v>1</v>
      </c>
      <c r="D113" s="5">
        <v>25.99</v>
      </c>
      <c r="E113" s="3" t="s">
        <v>266</v>
      </c>
      <c r="F113" s="4" t="s">
        <v>46</v>
      </c>
      <c r="G113" s="16"/>
      <c r="H113" s="5">
        <v>8.8919999999999995</v>
      </c>
      <c r="I113" s="4" t="s">
        <v>31</v>
      </c>
      <c r="J113" s="4" t="s">
        <v>32</v>
      </c>
      <c r="K113" s="4"/>
      <c r="L113" s="4" t="s">
        <v>103</v>
      </c>
      <c r="M113" s="17" t="str">
        <f t="shared" si="12"/>
        <v xml:space="preserve">http://slimages.macys.com/is/image/MCY/2506626 </v>
      </c>
      <c r="N113" s="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6" t="s">
        <v>267</v>
      </c>
      <c r="B114" s="4" t="s">
        <v>268</v>
      </c>
      <c r="C114" s="3">
        <v>1</v>
      </c>
      <c r="D114" s="5">
        <v>19.95</v>
      </c>
      <c r="E114" s="3">
        <v>2979</v>
      </c>
      <c r="F114" s="4" t="s">
        <v>269</v>
      </c>
      <c r="G114" s="16" t="s">
        <v>61</v>
      </c>
      <c r="H114" s="5">
        <v>8.74</v>
      </c>
      <c r="I114" s="4" t="s">
        <v>39</v>
      </c>
      <c r="J114" s="4" t="s">
        <v>262</v>
      </c>
      <c r="K114" s="4"/>
      <c r="L114" s="4"/>
      <c r="M114" s="17" t="str">
        <f>HYPERLINK("http://slimages.macys.com/is/image/MCY/18171964 ")</f>
        <v xml:space="preserve">http://slimages.macys.com/is/image/MCY/18171964 </v>
      </c>
      <c r="N114" s="7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6" t="s">
        <v>270</v>
      </c>
      <c r="B115" s="4" t="s">
        <v>271</v>
      </c>
      <c r="C115" s="3">
        <v>2</v>
      </c>
      <c r="D115" s="5">
        <v>21.99</v>
      </c>
      <c r="E115" s="3" t="s">
        <v>272</v>
      </c>
      <c r="F115" s="4" t="s">
        <v>37</v>
      </c>
      <c r="G115" s="16" t="s">
        <v>61</v>
      </c>
      <c r="H115" s="5">
        <v>8.36</v>
      </c>
      <c r="I115" s="4" t="s">
        <v>148</v>
      </c>
      <c r="J115" s="4" t="s">
        <v>273</v>
      </c>
      <c r="K115" s="4" t="s">
        <v>41</v>
      </c>
      <c r="L115" s="4" t="s">
        <v>274</v>
      </c>
      <c r="M115" s="17" t="str">
        <f>HYPERLINK("http://slimages.macys.com/is/image/MCY/11766650 ")</f>
        <v xml:space="preserve">http://slimages.macys.com/is/image/MCY/11766650 </v>
      </c>
      <c r="N115" s="7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6" t="s">
        <v>275</v>
      </c>
      <c r="B116" s="4" t="s">
        <v>276</v>
      </c>
      <c r="C116" s="3">
        <v>15</v>
      </c>
      <c r="D116" s="5">
        <v>19.989999999999998</v>
      </c>
      <c r="E116" s="3" t="s">
        <v>277</v>
      </c>
      <c r="F116" s="4" t="s">
        <v>46</v>
      </c>
      <c r="G116" s="16" t="s">
        <v>61</v>
      </c>
      <c r="H116" s="5">
        <v>8.17</v>
      </c>
      <c r="I116" s="4" t="s">
        <v>140</v>
      </c>
      <c r="J116" s="4" t="s">
        <v>278</v>
      </c>
      <c r="K116" s="4"/>
      <c r="L116" s="4"/>
      <c r="M116" s="17" t="str">
        <f t="shared" ref="M116:M120" si="13">HYPERLINK("http://slimages.macys.com/is/image/MCY/18935774 ")</f>
        <v xml:space="preserve">http://slimages.macys.com/is/image/MCY/18935774 </v>
      </c>
      <c r="N116" s="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6" t="s">
        <v>275</v>
      </c>
      <c r="B117" s="4" t="s">
        <v>276</v>
      </c>
      <c r="C117" s="3">
        <v>1</v>
      </c>
      <c r="D117" s="5">
        <v>19.989999999999998</v>
      </c>
      <c r="E117" s="3" t="s">
        <v>277</v>
      </c>
      <c r="F117" s="4" t="s">
        <v>46</v>
      </c>
      <c r="G117" s="16" t="s">
        <v>61</v>
      </c>
      <c r="H117" s="5">
        <v>8.17</v>
      </c>
      <c r="I117" s="4" t="s">
        <v>140</v>
      </c>
      <c r="J117" s="4" t="s">
        <v>278</v>
      </c>
      <c r="K117" s="4"/>
      <c r="L117" s="4"/>
      <c r="M117" s="17" t="str">
        <f t="shared" si="13"/>
        <v xml:space="preserve">http://slimages.macys.com/is/image/MCY/18935774 </v>
      </c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6" t="s">
        <v>275</v>
      </c>
      <c r="B118" s="4" t="s">
        <v>276</v>
      </c>
      <c r="C118" s="3">
        <v>6</v>
      </c>
      <c r="D118" s="5">
        <v>19.989999999999998</v>
      </c>
      <c r="E118" s="3" t="s">
        <v>277</v>
      </c>
      <c r="F118" s="4" t="s">
        <v>46</v>
      </c>
      <c r="G118" s="16" t="s">
        <v>61</v>
      </c>
      <c r="H118" s="5">
        <v>8.17</v>
      </c>
      <c r="I118" s="4" t="s">
        <v>140</v>
      </c>
      <c r="J118" s="4" t="s">
        <v>278</v>
      </c>
      <c r="K118" s="4"/>
      <c r="L118" s="4"/>
      <c r="M118" s="17" t="str">
        <f t="shared" si="13"/>
        <v xml:space="preserve">http://slimages.macys.com/is/image/MCY/18935774 </v>
      </c>
      <c r="N118" s="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6" t="s">
        <v>275</v>
      </c>
      <c r="B119" s="4" t="s">
        <v>276</v>
      </c>
      <c r="C119" s="3">
        <v>2</v>
      </c>
      <c r="D119" s="5">
        <v>19.989999999999998</v>
      </c>
      <c r="E119" s="3" t="s">
        <v>277</v>
      </c>
      <c r="F119" s="4" t="s">
        <v>46</v>
      </c>
      <c r="G119" s="16" t="s">
        <v>61</v>
      </c>
      <c r="H119" s="5">
        <v>8.17</v>
      </c>
      <c r="I119" s="4" t="s">
        <v>140</v>
      </c>
      <c r="J119" s="4" t="s">
        <v>278</v>
      </c>
      <c r="K119" s="4"/>
      <c r="L119" s="4"/>
      <c r="M119" s="17" t="str">
        <f t="shared" si="13"/>
        <v xml:space="preserve">http://slimages.macys.com/is/image/MCY/18935774 </v>
      </c>
      <c r="N119" s="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6" t="s">
        <v>275</v>
      </c>
      <c r="B120" s="4" t="s">
        <v>276</v>
      </c>
      <c r="C120" s="3">
        <v>26</v>
      </c>
      <c r="D120" s="5">
        <v>19.989999999999998</v>
      </c>
      <c r="E120" s="3" t="s">
        <v>277</v>
      </c>
      <c r="F120" s="4" t="s">
        <v>46</v>
      </c>
      <c r="G120" s="16" t="s">
        <v>61</v>
      </c>
      <c r="H120" s="5">
        <v>8.17</v>
      </c>
      <c r="I120" s="4" t="s">
        <v>140</v>
      </c>
      <c r="J120" s="4" t="s">
        <v>278</v>
      </c>
      <c r="K120" s="4"/>
      <c r="L120" s="4"/>
      <c r="M120" s="17" t="str">
        <f t="shared" si="13"/>
        <v xml:space="preserve">http://slimages.macys.com/is/image/MCY/18935774 </v>
      </c>
      <c r="N120" s="7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6" t="s">
        <v>279</v>
      </c>
      <c r="B121" s="4" t="s">
        <v>280</v>
      </c>
      <c r="C121" s="3">
        <v>5</v>
      </c>
      <c r="D121" s="5">
        <v>19.989999999999998</v>
      </c>
      <c r="E121" s="3" t="s">
        <v>281</v>
      </c>
      <c r="F121" s="4" t="s">
        <v>206</v>
      </c>
      <c r="G121" s="16" t="s">
        <v>61</v>
      </c>
      <c r="H121" s="5">
        <v>7.98</v>
      </c>
      <c r="I121" s="4" t="s">
        <v>31</v>
      </c>
      <c r="J121" s="4" t="s">
        <v>190</v>
      </c>
      <c r="K121" s="4"/>
      <c r="L121" s="4"/>
      <c r="M121" s="17" t="str">
        <f t="shared" ref="M121:M122" si="14">HYPERLINK("http://slimages.macys.com/is/image/MCY/19201097 ")</f>
        <v xml:space="preserve">http://slimages.macys.com/is/image/MCY/19201097 </v>
      </c>
      <c r="N121" s="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6" t="s">
        <v>279</v>
      </c>
      <c r="B122" s="4" t="s">
        <v>280</v>
      </c>
      <c r="C122" s="3">
        <v>3</v>
      </c>
      <c r="D122" s="5">
        <v>19.989999999999998</v>
      </c>
      <c r="E122" s="3" t="s">
        <v>281</v>
      </c>
      <c r="F122" s="4" t="s">
        <v>206</v>
      </c>
      <c r="G122" s="16" t="s">
        <v>61</v>
      </c>
      <c r="H122" s="5">
        <v>7.98</v>
      </c>
      <c r="I122" s="4" t="s">
        <v>31</v>
      </c>
      <c r="J122" s="4" t="s">
        <v>190</v>
      </c>
      <c r="K122" s="4"/>
      <c r="L122" s="4"/>
      <c r="M122" s="17" t="str">
        <f t="shared" si="14"/>
        <v xml:space="preserve">http://slimages.macys.com/is/image/MCY/19201097 </v>
      </c>
      <c r="N122" s="7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6" t="s">
        <v>282</v>
      </c>
      <c r="B123" s="4" t="s">
        <v>283</v>
      </c>
      <c r="C123" s="3">
        <v>9</v>
      </c>
      <c r="D123" s="5">
        <v>24.99</v>
      </c>
      <c r="E123" s="3" t="s">
        <v>284</v>
      </c>
      <c r="F123" s="4" t="s">
        <v>46</v>
      </c>
      <c r="G123" s="16" t="s">
        <v>61</v>
      </c>
      <c r="H123" s="5">
        <v>7.9496000000000002</v>
      </c>
      <c r="I123" s="4" t="s">
        <v>285</v>
      </c>
      <c r="J123" s="4" t="s">
        <v>286</v>
      </c>
      <c r="K123" s="4"/>
      <c r="L123" s="4"/>
      <c r="M123" s="17" t="str">
        <f>HYPERLINK("http://slimages.macys.com/is/image/MCY/17688482 ")</f>
        <v xml:space="preserve">http://slimages.macys.com/is/image/MCY/17688482 </v>
      </c>
      <c r="N123" s="7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6" t="s">
        <v>287</v>
      </c>
      <c r="B124" s="4" t="s">
        <v>288</v>
      </c>
      <c r="C124" s="3">
        <v>2</v>
      </c>
      <c r="D124" s="5">
        <v>15.99</v>
      </c>
      <c r="E124" s="3" t="s">
        <v>289</v>
      </c>
      <c r="F124" s="4" t="s">
        <v>46</v>
      </c>
      <c r="G124" s="16" t="s">
        <v>61</v>
      </c>
      <c r="H124" s="5">
        <v>7.8811999999999998</v>
      </c>
      <c r="I124" s="4" t="s">
        <v>77</v>
      </c>
      <c r="J124" s="4" t="s">
        <v>290</v>
      </c>
      <c r="K124" s="4" t="s">
        <v>41</v>
      </c>
      <c r="L124" s="4"/>
      <c r="M124" s="17" t="str">
        <f>HYPERLINK("http://slimages.macys.com/is/image/MCY/10974729 ")</f>
        <v xml:space="preserve">http://slimages.macys.com/is/image/MCY/10974729 </v>
      </c>
      <c r="N124" s="7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6" t="s">
        <v>291</v>
      </c>
      <c r="B125" s="4" t="s">
        <v>292</v>
      </c>
      <c r="C125" s="3">
        <v>1</v>
      </c>
      <c r="D125" s="5">
        <v>24.99</v>
      </c>
      <c r="E125" s="3">
        <v>100083424</v>
      </c>
      <c r="F125" s="4" t="s">
        <v>46</v>
      </c>
      <c r="G125" s="16" t="s">
        <v>61</v>
      </c>
      <c r="H125" s="5">
        <v>7.6607999999999992</v>
      </c>
      <c r="I125" s="4" t="s">
        <v>98</v>
      </c>
      <c r="J125" s="4" t="s">
        <v>293</v>
      </c>
      <c r="K125" s="4" t="s">
        <v>41</v>
      </c>
      <c r="L125" s="4" t="s">
        <v>103</v>
      </c>
      <c r="M125" s="17" t="str">
        <f>HYPERLINK("http://slimages.macys.com/is/image/MCY/16410614 ")</f>
        <v xml:space="preserve">http://slimages.macys.com/is/image/MCY/16410614 </v>
      </c>
      <c r="N125" s="7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6" t="s">
        <v>294</v>
      </c>
      <c r="B126" s="4" t="s">
        <v>295</v>
      </c>
      <c r="C126" s="3">
        <v>5</v>
      </c>
      <c r="D126" s="5">
        <v>19.989999999999998</v>
      </c>
      <c r="E126" s="3">
        <v>1826139</v>
      </c>
      <c r="F126" s="4" t="s">
        <v>46</v>
      </c>
      <c r="G126" s="16"/>
      <c r="H126" s="5">
        <v>7.6000000000000005</v>
      </c>
      <c r="I126" s="4" t="s">
        <v>285</v>
      </c>
      <c r="J126" s="4" t="s">
        <v>141</v>
      </c>
      <c r="K126" s="4" t="s">
        <v>41</v>
      </c>
      <c r="L126" s="4"/>
      <c r="M126" s="17" t="str">
        <f>HYPERLINK("http://slimages.macys.com/is/image/MCY/1205426 ")</f>
        <v xml:space="preserve">http://slimages.macys.com/is/image/MCY/1205426 </v>
      </c>
      <c r="N126" s="7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6" t="s">
        <v>296</v>
      </c>
      <c r="B127" s="4" t="s">
        <v>297</v>
      </c>
      <c r="C127" s="3">
        <v>1</v>
      </c>
      <c r="D127" s="5">
        <v>19.989999999999998</v>
      </c>
      <c r="E127" s="3" t="s">
        <v>298</v>
      </c>
      <c r="F127" s="4" t="s">
        <v>157</v>
      </c>
      <c r="G127" s="16" t="s">
        <v>61</v>
      </c>
      <c r="H127" s="5">
        <v>7.6000000000000005</v>
      </c>
      <c r="I127" s="4" t="s">
        <v>31</v>
      </c>
      <c r="J127" s="4" t="s">
        <v>190</v>
      </c>
      <c r="K127" s="4"/>
      <c r="L127" s="4"/>
      <c r="M127" s="17" t="str">
        <f>HYPERLINK("http://slimages.macys.com/is/image/MCY/18270495 ")</f>
        <v xml:space="preserve">http://slimages.macys.com/is/image/MCY/18270495 </v>
      </c>
      <c r="N127" s="7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6" t="s">
        <v>299</v>
      </c>
      <c r="B128" s="4" t="s">
        <v>300</v>
      </c>
      <c r="C128" s="3">
        <v>1</v>
      </c>
      <c r="D128" s="5">
        <v>24.99</v>
      </c>
      <c r="E128" s="3">
        <v>10012647800</v>
      </c>
      <c r="F128" s="4" t="s">
        <v>46</v>
      </c>
      <c r="G128" s="16" t="s">
        <v>61</v>
      </c>
      <c r="H128" s="5">
        <v>7.5620000000000003</v>
      </c>
      <c r="I128" s="4" t="s">
        <v>140</v>
      </c>
      <c r="J128" s="4" t="s">
        <v>254</v>
      </c>
      <c r="K128" s="4"/>
      <c r="L128" s="4"/>
      <c r="M128" s="17" t="str">
        <f>HYPERLINK("http://slimages.macys.com/is/image/MCY/18707907 ")</f>
        <v xml:space="preserve">http://slimages.macys.com/is/image/MCY/18707907 </v>
      </c>
      <c r="N128" s="7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6" t="s">
        <v>301</v>
      </c>
      <c r="B129" s="4" t="s">
        <v>302</v>
      </c>
      <c r="C129" s="3">
        <v>1</v>
      </c>
      <c r="D129" s="5">
        <v>24.99</v>
      </c>
      <c r="E129" s="3">
        <v>100122342</v>
      </c>
      <c r="F129" s="4" t="s">
        <v>46</v>
      </c>
      <c r="G129" s="16" t="s">
        <v>61</v>
      </c>
      <c r="H129" s="5">
        <v>7.5164</v>
      </c>
      <c r="I129" s="4" t="s">
        <v>140</v>
      </c>
      <c r="J129" s="4" t="s">
        <v>254</v>
      </c>
      <c r="K129" s="4"/>
      <c r="L129" s="4"/>
      <c r="M129" s="17" t="str">
        <f t="shared" ref="M129:M131" si="15">HYPERLINK("http://slimages.macys.com/is/image/MCY/18297524 ")</f>
        <v xml:space="preserve">http://slimages.macys.com/is/image/MCY/18297524 </v>
      </c>
      <c r="N129" s="7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6" t="s">
        <v>301</v>
      </c>
      <c r="B130" s="4" t="s">
        <v>302</v>
      </c>
      <c r="C130" s="3">
        <v>2</v>
      </c>
      <c r="D130" s="5">
        <v>24.99</v>
      </c>
      <c r="E130" s="3">
        <v>100122342</v>
      </c>
      <c r="F130" s="4" t="s">
        <v>46</v>
      </c>
      <c r="G130" s="16" t="s">
        <v>61</v>
      </c>
      <c r="H130" s="5">
        <v>7.5164</v>
      </c>
      <c r="I130" s="4" t="s">
        <v>140</v>
      </c>
      <c r="J130" s="4" t="s">
        <v>254</v>
      </c>
      <c r="K130" s="4"/>
      <c r="L130" s="4"/>
      <c r="M130" s="17" t="str">
        <f t="shared" si="15"/>
        <v xml:space="preserve">http://slimages.macys.com/is/image/MCY/18297524 </v>
      </c>
      <c r="N130" s="7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6" t="s">
        <v>301</v>
      </c>
      <c r="B131" s="4" t="s">
        <v>302</v>
      </c>
      <c r="C131" s="3">
        <v>1</v>
      </c>
      <c r="D131" s="5">
        <v>24.99</v>
      </c>
      <c r="E131" s="3">
        <v>100122342</v>
      </c>
      <c r="F131" s="4" t="s">
        <v>46</v>
      </c>
      <c r="G131" s="16" t="s">
        <v>61</v>
      </c>
      <c r="H131" s="5">
        <v>7.5164</v>
      </c>
      <c r="I131" s="4" t="s">
        <v>140</v>
      </c>
      <c r="J131" s="4" t="s">
        <v>254</v>
      </c>
      <c r="K131" s="4"/>
      <c r="L131" s="4"/>
      <c r="M131" s="17" t="str">
        <f t="shared" si="15"/>
        <v xml:space="preserve">http://slimages.macys.com/is/image/MCY/18297524 </v>
      </c>
      <c r="N131" s="7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6" t="s">
        <v>303</v>
      </c>
      <c r="B132" s="4" t="s">
        <v>304</v>
      </c>
      <c r="C132" s="3">
        <v>1</v>
      </c>
      <c r="D132" s="5">
        <v>19.989999999999998</v>
      </c>
      <c r="E132" s="3" t="s">
        <v>305</v>
      </c>
      <c r="F132" s="4" t="s">
        <v>46</v>
      </c>
      <c r="G132" s="16" t="s">
        <v>61</v>
      </c>
      <c r="H132" s="5">
        <v>7.41</v>
      </c>
      <c r="I132" s="4" t="s">
        <v>148</v>
      </c>
      <c r="J132" s="4" t="s">
        <v>306</v>
      </c>
      <c r="K132" s="4" t="s">
        <v>41</v>
      </c>
      <c r="L132" s="4" t="s">
        <v>307</v>
      </c>
      <c r="M132" s="17" t="str">
        <f>HYPERLINK("http://slimages.macys.com/is/image/MCY/12749463 ")</f>
        <v xml:space="preserve">http://slimages.macys.com/is/image/MCY/12749463 </v>
      </c>
      <c r="N132" s="7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6" t="s">
        <v>308</v>
      </c>
      <c r="B133" s="4" t="s">
        <v>309</v>
      </c>
      <c r="C133" s="3">
        <v>8</v>
      </c>
      <c r="D133" s="5">
        <v>19.989999999999998</v>
      </c>
      <c r="E133" s="3" t="s">
        <v>310</v>
      </c>
      <c r="F133" s="4" t="s">
        <v>206</v>
      </c>
      <c r="G133" s="16" t="s">
        <v>61</v>
      </c>
      <c r="H133" s="5">
        <v>6.84</v>
      </c>
      <c r="I133" s="4" t="s">
        <v>31</v>
      </c>
      <c r="J133" s="4" t="s">
        <v>190</v>
      </c>
      <c r="K133" s="4"/>
      <c r="L133" s="4"/>
      <c r="M133" s="17" t="str">
        <f t="shared" ref="M133:M134" si="16">HYPERLINK("http://slimages.macys.com/is/image/MCY/19201101 ")</f>
        <v xml:space="preserve">http://slimages.macys.com/is/image/MCY/19201101 </v>
      </c>
      <c r="N133" s="7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6" t="s">
        <v>311</v>
      </c>
      <c r="B134" s="4" t="s">
        <v>312</v>
      </c>
      <c r="C134" s="3">
        <v>3</v>
      </c>
      <c r="D134" s="5">
        <v>19.989999999999998</v>
      </c>
      <c r="E134" s="3" t="s">
        <v>313</v>
      </c>
      <c r="F134" s="4" t="s">
        <v>111</v>
      </c>
      <c r="G134" s="16" t="s">
        <v>61</v>
      </c>
      <c r="H134" s="5">
        <v>6.84</v>
      </c>
      <c r="I134" s="4" t="s">
        <v>31</v>
      </c>
      <c r="J134" s="4" t="s">
        <v>190</v>
      </c>
      <c r="K134" s="4"/>
      <c r="L134" s="4"/>
      <c r="M134" s="17" t="str">
        <f t="shared" si="16"/>
        <v xml:space="preserve">http://slimages.macys.com/is/image/MCY/19201101 </v>
      </c>
      <c r="N134" s="7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6" t="s">
        <v>314</v>
      </c>
      <c r="B135" s="4" t="s">
        <v>315</v>
      </c>
      <c r="C135" s="3">
        <v>13</v>
      </c>
      <c r="D135" s="5">
        <v>24.99</v>
      </c>
      <c r="E135" s="3">
        <v>10012638500</v>
      </c>
      <c r="F135" s="4" t="s">
        <v>46</v>
      </c>
      <c r="G135" s="16" t="s">
        <v>61</v>
      </c>
      <c r="H135" s="5">
        <v>6.7564000000000002</v>
      </c>
      <c r="I135" s="4" t="s">
        <v>98</v>
      </c>
      <c r="J135" s="4" t="s">
        <v>293</v>
      </c>
      <c r="K135" s="4"/>
      <c r="L135" s="4"/>
      <c r="M135" s="17" t="str">
        <f t="shared" ref="M135:M139" si="17">HYPERLINK("http://slimages.macys.com/is/image/MCY/912982 ")</f>
        <v xml:space="preserve">http://slimages.macys.com/is/image/MCY/912982 </v>
      </c>
      <c r="N135" s="7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6" t="s">
        <v>314</v>
      </c>
      <c r="B136" s="4" t="s">
        <v>315</v>
      </c>
      <c r="C136" s="3">
        <v>1</v>
      </c>
      <c r="D136" s="5">
        <v>24.99</v>
      </c>
      <c r="E136" s="3">
        <v>10012638500</v>
      </c>
      <c r="F136" s="4" t="s">
        <v>46</v>
      </c>
      <c r="G136" s="16" t="s">
        <v>61</v>
      </c>
      <c r="H136" s="5">
        <v>6.7564000000000002</v>
      </c>
      <c r="I136" s="4" t="s">
        <v>98</v>
      </c>
      <c r="J136" s="4" t="s">
        <v>293</v>
      </c>
      <c r="K136" s="4"/>
      <c r="L136" s="4"/>
      <c r="M136" s="17" t="str">
        <f t="shared" si="17"/>
        <v xml:space="preserve">http://slimages.macys.com/is/image/MCY/912982 </v>
      </c>
      <c r="N136" s="7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6" t="s">
        <v>314</v>
      </c>
      <c r="B137" s="4" t="s">
        <v>315</v>
      </c>
      <c r="C137" s="3">
        <v>1</v>
      </c>
      <c r="D137" s="5">
        <v>24.99</v>
      </c>
      <c r="E137" s="3">
        <v>10012638500</v>
      </c>
      <c r="F137" s="4" t="s">
        <v>46</v>
      </c>
      <c r="G137" s="16" t="s">
        <v>61</v>
      </c>
      <c r="H137" s="5">
        <v>6.7564000000000002</v>
      </c>
      <c r="I137" s="4" t="s">
        <v>98</v>
      </c>
      <c r="J137" s="4" t="s">
        <v>293</v>
      </c>
      <c r="K137" s="4"/>
      <c r="L137" s="4"/>
      <c r="M137" s="17" t="str">
        <f t="shared" si="17"/>
        <v xml:space="preserve">http://slimages.macys.com/is/image/MCY/912982 </v>
      </c>
      <c r="N137" s="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6" t="s">
        <v>314</v>
      </c>
      <c r="B138" s="4" t="s">
        <v>315</v>
      </c>
      <c r="C138" s="3">
        <v>7</v>
      </c>
      <c r="D138" s="5">
        <v>24.99</v>
      </c>
      <c r="E138" s="3">
        <v>10012638500</v>
      </c>
      <c r="F138" s="4" t="s">
        <v>46</v>
      </c>
      <c r="G138" s="16" t="s">
        <v>61</v>
      </c>
      <c r="H138" s="5">
        <v>6.7564000000000002</v>
      </c>
      <c r="I138" s="4" t="s">
        <v>98</v>
      </c>
      <c r="J138" s="4" t="s">
        <v>293</v>
      </c>
      <c r="K138" s="4"/>
      <c r="L138" s="4"/>
      <c r="M138" s="17" t="str">
        <f t="shared" si="17"/>
        <v xml:space="preserve">http://slimages.macys.com/is/image/MCY/912982 </v>
      </c>
      <c r="N138" s="7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6" t="s">
        <v>314</v>
      </c>
      <c r="B139" s="4" t="s">
        <v>315</v>
      </c>
      <c r="C139" s="3">
        <v>6</v>
      </c>
      <c r="D139" s="5">
        <v>24.99</v>
      </c>
      <c r="E139" s="3">
        <v>10012638500</v>
      </c>
      <c r="F139" s="4" t="s">
        <v>46</v>
      </c>
      <c r="G139" s="16" t="s">
        <v>61</v>
      </c>
      <c r="H139" s="5">
        <v>6.7564000000000002</v>
      </c>
      <c r="I139" s="4" t="s">
        <v>98</v>
      </c>
      <c r="J139" s="4" t="s">
        <v>293</v>
      </c>
      <c r="K139" s="4"/>
      <c r="L139" s="4"/>
      <c r="M139" s="17" t="str">
        <f t="shared" si="17"/>
        <v xml:space="preserve">http://slimages.macys.com/is/image/MCY/912982 </v>
      </c>
      <c r="N139" s="7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6" t="s">
        <v>316</v>
      </c>
      <c r="B140" s="4" t="s">
        <v>317</v>
      </c>
      <c r="C140" s="3">
        <v>1</v>
      </c>
      <c r="D140" s="5">
        <v>19.989999999999998</v>
      </c>
      <c r="E140" s="3" t="s">
        <v>318</v>
      </c>
      <c r="F140" s="4" t="s">
        <v>82</v>
      </c>
      <c r="G140" s="16" t="s">
        <v>61</v>
      </c>
      <c r="H140" s="5">
        <v>6.6727999999999996</v>
      </c>
      <c r="I140" s="4" t="s">
        <v>148</v>
      </c>
      <c r="J140" s="4" t="s">
        <v>319</v>
      </c>
      <c r="K140" s="4" t="s">
        <v>41</v>
      </c>
      <c r="L140" s="4" t="s">
        <v>320</v>
      </c>
      <c r="M140" s="17" t="str">
        <f>HYPERLINK("http://slimages.macys.com/is/image/MCY/11588533 ")</f>
        <v xml:space="preserve">http://slimages.macys.com/is/image/MCY/11588533 </v>
      </c>
      <c r="N140" s="7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6" t="s">
        <v>321</v>
      </c>
      <c r="B141" s="4" t="s">
        <v>322</v>
      </c>
      <c r="C141" s="3">
        <v>2</v>
      </c>
      <c r="D141" s="5">
        <v>19.989999999999998</v>
      </c>
      <c r="E141" s="3" t="s">
        <v>323</v>
      </c>
      <c r="F141" s="4" t="s">
        <v>51</v>
      </c>
      <c r="G141" s="16" t="s">
        <v>61</v>
      </c>
      <c r="H141" s="5">
        <v>6.6727999999999996</v>
      </c>
      <c r="I141" s="4" t="s">
        <v>148</v>
      </c>
      <c r="J141" s="4" t="s">
        <v>319</v>
      </c>
      <c r="K141" s="4" t="s">
        <v>41</v>
      </c>
      <c r="L141" s="4" t="s">
        <v>320</v>
      </c>
      <c r="M141" s="17" t="str">
        <f>HYPERLINK("http://slimages.macys.com/is/image/MCY/11587743 ")</f>
        <v xml:space="preserve">http://slimages.macys.com/is/image/MCY/11587743 </v>
      </c>
      <c r="N141" s="7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6" t="s">
        <v>324</v>
      </c>
      <c r="B142" s="4" t="s">
        <v>325</v>
      </c>
      <c r="C142" s="3">
        <v>1</v>
      </c>
      <c r="D142" s="5">
        <v>24.99</v>
      </c>
      <c r="E142" s="3">
        <v>10012638700</v>
      </c>
      <c r="F142" s="4" t="s">
        <v>46</v>
      </c>
      <c r="G142" s="16" t="s">
        <v>61</v>
      </c>
      <c r="H142" s="5">
        <v>6.6423999999999994</v>
      </c>
      <c r="I142" s="4" t="s">
        <v>98</v>
      </c>
      <c r="J142" s="4" t="s">
        <v>293</v>
      </c>
      <c r="K142" s="4"/>
      <c r="L142" s="4"/>
      <c r="M142" s="17" t="str">
        <f>HYPERLINK("http://slimages.macys.com/is/image/MCY/17352506 ")</f>
        <v xml:space="preserve">http://slimages.macys.com/is/image/MCY/17352506 </v>
      </c>
      <c r="N142" s="7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6" t="s">
        <v>326</v>
      </c>
      <c r="B143" s="4" t="s">
        <v>327</v>
      </c>
      <c r="C143" s="3">
        <v>9</v>
      </c>
      <c r="D143" s="5">
        <v>24.99</v>
      </c>
      <c r="E143" s="3">
        <v>10013049500</v>
      </c>
      <c r="F143" s="4" t="s">
        <v>46</v>
      </c>
      <c r="G143" s="16" t="s">
        <v>61</v>
      </c>
      <c r="H143" s="5">
        <v>6.6423999999999994</v>
      </c>
      <c r="I143" s="4" t="s">
        <v>98</v>
      </c>
      <c r="J143" s="4" t="s">
        <v>293</v>
      </c>
      <c r="K143" s="4"/>
      <c r="L143" s="4"/>
      <c r="M143" s="17" t="str">
        <f>HYPERLINK("http://slimages.macys.com/is/image/MCY/912982 ")</f>
        <v xml:space="preserve">http://slimages.macys.com/is/image/MCY/912982 </v>
      </c>
      <c r="N143" s="7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6" t="s">
        <v>328</v>
      </c>
      <c r="B144" s="4" t="s">
        <v>329</v>
      </c>
      <c r="C144" s="3">
        <v>1</v>
      </c>
      <c r="D144" s="5">
        <v>24.99</v>
      </c>
      <c r="E144" s="3">
        <v>100103954</v>
      </c>
      <c r="F144" s="4" t="s">
        <v>46</v>
      </c>
      <c r="G144" s="16" t="s">
        <v>61</v>
      </c>
      <c r="H144" s="5">
        <v>6.5892000000000008</v>
      </c>
      <c r="I144" s="4" t="s">
        <v>98</v>
      </c>
      <c r="J144" s="4" t="s">
        <v>293</v>
      </c>
      <c r="K144" s="4"/>
      <c r="L144" s="4"/>
      <c r="M144" s="17" t="str">
        <f>HYPERLINK("http://slimages.macys.com/is/image/MCY/17269711 ")</f>
        <v xml:space="preserve">http://slimages.macys.com/is/image/MCY/17269711 </v>
      </c>
      <c r="N144" s="7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6" t="s">
        <v>330</v>
      </c>
      <c r="B145" s="4" t="s">
        <v>331</v>
      </c>
      <c r="C145" s="3">
        <v>1</v>
      </c>
      <c r="D145" s="5">
        <v>22.99</v>
      </c>
      <c r="E145" s="3">
        <v>100126138</v>
      </c>
      <c r="F145" s="4" t="s">
        <v>46</v>
      </c>
      <c r="G145" s="16" t="s">
        <v>61</v>
      </c>
      <c r="H145" s="5">
        <v>6.5436000000000005</v>
      </c>
      <c r="I145" s="4" t="s">
        <v>140</v>
      </c>
      <c r="J145" s="4" t="s">
        <v>332</v>
      </c>
      <c r="K145" s="4"/>
      <c r="L145" s="4"/>
      <c r="M145" s="17" t="str">
        <f>HYPERLINK("http://slimages.macys.com/is/image/MCY/18379211 ")</f>
        <v xml:space="preserve">http://slimages.macys.com/is/image/MCY/18379211 </v>
      </c>
      <c r="N145" s="7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6" t="s">
        <v>333</v>
      </c>
      <c r="B146" s="4" t="s">
        <v>334</v>
      </c>
      <c r="C146" s="3">
        <v>1</v>
      </c>
      <c r="D146" s="5">
        <v>16.989999999999998</v>
      </c>
      <c r="E146" s="3">
        <v>26191</v>
      </c>
      <c r="F146" s="4" t="s">
        <v>46</v>
      </c>
      <c r="G146" s="16"/>
      <c r="H146" s="5">
        <v>6.4371999999999998</v>
      </c>
      <c r="I146" s="4" t="s">
        <v>140</v>
      </c>
      <c r="J146" s="4" t="s">
        <v>335</v>
      </c>
      <c r="K146" s="4" t="s">
        <v>41</v>
      </c>
      <c r="L146" s="4"/>
      <c r="M146" s="17" t="str">
        <f>HYPERLINK("http://slimages.macys.com/is/image/MCY/1259 ")</f>
        <v xml:space="preserve">http://slimages.macys.com/is/image/MCY/1259 </v>
      </c>
      <c r="N146" s="7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6" t="s">
        <v>336</v>
      </c>
      <c r="B147" s="4" t="s">
        <v>337</v>
      </c>
      <c r="C147" s="3">
        <v>1</v>
      </c>
      <c r="D147" s="5">
        <v>19.989999999999998</v>
      </c>
      <c r="E147" s="3" t="s">
        <v>338</v>
      </c>
      <c r="F147" s="4" t="s">
        <v>51</v>
      </c>
      <c r="G147" s="16" t="s">
        <v>61</v>
      </c>
      <c r="H147" s="5">
        <v>6.0799999999999992</v>
      </c>
      <c r="I147" s="4" t="s">
        <v>31</v>
      </c>
      <c r="J147" s="4" t="s">
        <v>190</v>
      </c>
      <c r="K147" s="4"/>
      <c r="L147" s="4"/>
      <c r="M147" s="17" t="str">
        <f>HYPERLINK("http://slimages.macys.com/is/image/MCY/18272196 ")</f>
        <v xml:space="preserve">http://slimages.macys.com/is/image/MCY/18272196 </v>
      </c>
      <c r="N147" s="7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6" t="s">
        <v>339</v>
      </c>
      <c r="B148" s="4" t="s">
        <v>340</v>
      </c>
      <c r="C148" s="3">
        <v>2</v>
      </c>
      <c r="D148" s="5">
        <v>19.989999999999998</v>
      </c>
      <c r="E148" s="3" t="s">
        <v>341</v>
      </c>
      <c r="F148" s="4" t="s">
        <v>157</v>
      </c>
      <c r="G148" s="16" t="s">
        <v>61</v>
      </c>
      <c r="H148" s="5">
        <v>6.0799999999999992</v>
      </c>
      <c r="I148" s="4" t="s">
        <v>31</v>
      </c>
      <c r="J148" s="4" t="s">
        <v>190</v>
      </c>
      <c r="K148" s="4"/>
      <c r="L148" s="4"/>
      <c r="M148" s="17" t="str">
        <f>HYPERLINK("http://slimages.macys.com/is/image/MCY/18272198 ")</f>
        <v xml:space="preserve">http://slimages.macys.com/is/image/MCY/18272198 </v>
      </c>
      <c r="N148" s="7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6" t="s">
        <v>336</v>
      </c>
      <c r="B149" s="4" t="s">
        <v>337</v>
      </c>
      <c r="C149" s="3">
        <v>2</v>
      </c>
      <c r="D149" s="5">
        <v>19.989999999999998</v>
      </c>
      <c r="E149" s="3" t="s">
        <v>338</v>
      </c>
      <c r="F149" s="4" t="s">
        <v>51</v>
      </c>
      <c r="G149" s="16" t="s">
        <v>61</v>
      </c>
      <c r="H149" s="5">
        <v>6.0799999999999992</v>
      </c>
      <c r="I149" s="4" t="s">
        <v>31</v>
      </c>
      <c r="J149" s="4" t="s">
        <v>190</v>
      </c>
      <c r="K149" s="4"/>
      <c r="L149" s="4"/>
      <c r="M149" s="17" t="str">
        <f>HYPERLINK("http://slimages.macys.com/is/image/MCY/18272196 ")</f>
        <v xml:space="preserve">http://slimages.macys.com/is/image/MCY/18272196 </v>
      </c>
      <c r="N149" s="7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6" t="s">
        <v>342</v>
      </c>
      <c r="B150" s="4" t="s">
        <v>343</v>
      </c>
      <c r="C150" s="3">
        <v>1</v>
      </c>
      <c r="D150" s="5">
        <v>19.989999999999998</v>
      </c>
      <c r="E150" s="3" t="s">
        <v>344</v>
      </c>
      <c r="F150" s="4" t="s">
        <v>71</v>
      </c>
      <c r="G150" s="16" t="s">
        <v>61</v>
      </c>
      <c r="H150" s="5">
        <v>6.0799999999999992</v>
      </c>
      <c r="I150" s="4" t="s">
        <v>31</v>
      </c>
      <c r="J150" s="4" t="s">
        <v>190</v>
      </c>
      <c r="K150" s="4"/>
      <c r="L150" s="4"/>
      <c r="M150" s="17" t="str">
        <f t="shared" ref="M150:M151" si="18">HYPERLINK("http://slimages.macys.com/is/image/MCY/18272198 ")</f>
        <v xml:space="preserve">http://slimages.macys.com/is/image/MCY/18272198 </v>
      </c>
      <c r="N150" s="7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6" t="s">
        <v>342</v>
      </c>
      <c r="B151" s="4" t="s">
        <v>343</v>
      </c>
      <c r="C151" s="3">
        <v>1</v>
      </c>
      <c r="D151" s="5">
        <v>19.989999999999998</v>
      </c>
      <c r="E151" s="3" t="s">
        <v>344</v>
      </c>
      <c r="F151" s="4" t="s">
        <v>71</v>
      </c>
      <c r="G151" s="16" t="s">
        <v>61</v>
      </c>
      <c r="H151" s="5">
        <v>6.0799999999999992</v>
      </c>
      <c r="I151" s="4" t="s">
        <v>31</v>
      </c>
      <c r="J151" s="4" t="s">
        <v>190</v>
      </c>
      <c r="K151" s="4"/>
      <c r="L151" s="4"/>
      <c r="M151" s="17" t="str">
        <f t="shared" si="18"/>
        <v xml:space="preserve">http://slimages.macys.com/is/image/MCY/18272198 </v>
      </c>
      <c r="N151" s="7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6" t="s">
        <v>345</v>
      </c>
      <c r="B152" s="4" t="s">
        <v>346</v>
      </c>
      <c r="C152" s="3">
        <v>1</v>
      </c>
      <c r="D152" s="5">
        <v>13.95</v>
      </c>
      <c r="E152" s="3" t="s">
        <v>347</v>
      </c>
      <c r="F152" s="4" t="s">
        <v>37</v>
      </c>
      <c r="G152" s="16"/>
      <c r="H152" s="5">
        <v>5.8520000000000003</v>
      </c>
      <c r="I152" s="4" t="s">
        <v>31</v>
      </c>
      <c r="J152" s="4" t="s">
        <v>47</v>
      </c>
      <c r="K152" s="4" t="s">
        <v>348</v>
      </c>
      <c r="L152" s="4" t="s">
        <v>144</v>
      </c>
      <c r="M152" s="17" t="str">
        <f>HYPERLINK("http://slimages.macys.com/is/image/MCY/9794111 ")</f>
        <v xml:space="preserve">http://slimages.macys.com/is/image/MCY/9794111 </v>
      </c>
      <c r="N152" s="7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6" t="s">
        <v>349</v>
      </c>
      <c r="B153" s="4" t="s">
        <v>350</v>
      </c>
      <c r="C153" s="3">
        <v>3</v>
      </c>
      <c r="D153" s="5">
        <v>24.99</v>
      </c>
      <c r="E153" s="3">
        <v>10013049700</v>
      </c>
      <c r="F153" s="4" t="s">
        <v>46</v>
      </c>
      <c r="G153" s="16" t="s">
        <v>61</v>
      </c>
      <c r="H153" s="5">
        <v>5.7759999999999998</v>
      </c>
      <c r="I153" s="4" t="s">
        <v>98</v>
      </c>
      <c r="J153" s="4" t="s">
        <v>351</v>
      </c>
      <c r="K153" s="4"/>
      <c r="L153" s="4"/>
      <c r="M153" s="17" t="str">
        <f t="shared" ref="M153:M154" si="19">HYPERLINK("http://slimages.macys.com/is/image/MCY/19275658 ")</f>
        <v xml:space="preserve">http://slimages.macys.com/is/image/MCY/19275658 </v>
      </c>
      <c r="N153" s="7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6" t="s">
        <v>349</v>
      </c>
      <c r="B154" s="4" t="s">
        <v>350</v>
      </c>
      <c r="C154" s="3">
        <v>5</v>
      </c>
      <c r="D154" s="5">
        <v>24.99</v>
      </c>
      <c r="E154" s="3">
        <v>10013049700</v>
      </c>
      <c r="F154" s="4" t="s">
        <v>46</v>
      </c>
      <c r="G154" s="16" t="s">
        <v>61</v>
      </c>
      <c r="H154" s="5">
        <v>5.7759999999999998</v>
      </c>
      <c r="I154" s="4" t="s">
        <v>98</v>
      </c>
      <c r="J154" s="4" t="s">
        <v>351</v>
      </c>
      <c r="K154" s="4"/>
      <c r="L154" s="4"/>
      <c r="M154" s="17" t="str">
        <f t="shared" si="19"/>
        <v xml:space="preserve">http://slimages.macys.com/is/image/MCY/19275658 </v>
      </c>
      <c r="N154" s="7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6" t="s">
        <v>352</v>
      </c>
      <c r="B155" s="4" t="s">
        <v>353</v>
      </c>
      <c r="C155" s="3">
        <v>8</v>
      </c>
      <c r="D155" s="5">
        <v>24.99</v>
      </c>
      <c r="E155" s="3">
        <v>10013049600</v>
      </c>
      <c r="F155" s="4" t="s">
        <v>46</v>
      </c>
      <c r="G155" s="16" t="s">
        <v>61</v>
      </c>
      <c r="H155" s="5">
        <v>5.6087999999999996</v>
      </c>
      <c r="I155" s="4" t="s">
        <v>98</v>
      </c>
      <c r="J155" s="4" t="s">
        <v>351</v>
      </c>
      <c r="K155" s="4"/>
      <c r="L155" s="4"/>
      <c r="M155" s="17" t="str">
        <f t="shared" ref="M155:M156" si="20">HYPERLINK("http://slimages.macys.com/is/image/MCY/19275675 ")</f>
        <v xml:space="preserve">http://slimages.macys.com/is/image/MCY/19275675 </v>
      </c>
      <c r="N155" s="7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6" t="s">
        <v>352</v>
      </c>
      <c r="B156" s="4" t="s">
        <v>353</v>
      </c>
      <c r="C156" s="3">
        <v>1</v>
      </c>
      <c r="D156" s="5">
        <v>24.99</v>
      </c>
      <c r="E156" s="3">
        <v>10013049600</v>
      </c>
      <c r="F156" s="4" t="s">
        <v>46</v>
      </c>
      <c r="G156" s="16" t="s">
        <v>61</v>
      </c>
      <c r="H156" s="5">
        <v>5.6087999999999996</v>
      </c>
      <c r="I156" s="4" t="s">
        <v>98</v>
      </c>
      <c r="J156" s="4" t="s">
        <v>351</v>
      </c>
      <c r="K156" s="4"/>
      <c r="L156" s="4"/>
      <c r="M156" s="17" t="str">
        <f t="shared" si="20"/>
        <v xml:space="preserve">http://slimages.macys.com/is/image/MCY/19275675 </v>
      </c>
      <c r="N156" s="7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6" t="s">
        <v>354</v>
      </c>
      <c r="B157" s="4" t="s">
        <v>355</v>
      </c>
      <c r="C157" s="3">
        <v>3</v>
      </c>
      <c r="D157" s="5">
        <v>12.99</v>
      </c>
      <c r="E157" s="3">
        <v>11194400</v>
      </c>
      <c r="F157" s="4" t="s">
        <v>46</v>
      </c>
      <c r="G157" s="16" t="s">
        <v>61</v>
      </c>
      <c r="H157" s="5">
        <v>5.4720000000000004</v>
      </c>
      <c r="I157" s="4" t="s">
        <v>140</v>
      </c>
      <c r="J157" s="4" t="s">
        <v>335</v>
      </c>
      <c r="K157" s="4" t="s">
        <v>41</v>
      </c>
      <c r="L157" s="4" t="s">
        <v>48</v>
      </c>
      <c r="M157" s="17" t="str">
        <f>HYPERLINK("http://slimages.macys.com/is/image/MCY/8750227 ")</f>
        <v xml:space="preserve">http://slimages.macys.com/is/image/MCY/8750227 </v>
      </c>
      <c r="N157" s="7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6" t="s">
        <v>356</v>
      </c>
      <c r="B158" s="4" t="s">
        <v>357</v>
      </c>
      <c r="C158" s="3">
        <v>2</v>
      </c>
      <c r="D158" s="5">
        <v>14.99</v>
      </c>
      <c r="E158" s="3">
        <v>9124144</v>
      </c>
      <c r="F158" s="4" t="s">
        <v>46</v>
      </c>
      <c r="G158" s="16" t="s">
        <v>61</v>
      </c>
      <c r="H158" s="5">
        <v>5.3807999999999998</v>
      </c>
      <c r="I158" s="4" t="s">
        <v>140</v>
      </c>
      <c r="J158" s="4" t="s">
        <v>332</v>
      </c>
      <c r="K158" s="4" t="s">
        <v>41</v>
      </c>
      <c r="L158" s="4" t="s">
        <v>358</v>
      </c>
      <c r="M158" s="17" t="str">
        <f>HYPERLINK("http://slimages.macys.com/is/image/MCY/9039130 ")</f>
        <v xml:space="preserve">http://slimages.macys.com/is/image/MCY/9039130 </v>
      </c>
      <c r="N158" s="7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6" t="s">
        <v>359</v>
      </c>
      <c r="B159" s="4" t="s">
        <v>360</v>
      </c>
      <c r="C159" s="3">
        <v>7</v>
      </c>
      <c r="D159" s="5">
        <v>24.99</v>
      </c>
      <c r="E159" s="3">
        <v>100117139</v>
      </c>
      <c r="F159" s="4" t="s">
        <v>46</v>
      </c>
      <c r="G159" s="16" t="s">
        <v>61</v>
      </c>
      <c r="H159" s="5">
        <v>5.3731999999999998</v>
      </c>
      <c r="I159" s="4" t="s">
        <v>140</v>
      </c>
      <c r="J159" s="4" t="s">
        <v>254</v>
      </c>
      <c r="K159" s="4"/>
      <c r="L159" s="4"/>
      <c r="M159" s="17" t="str">
        <f t="shared" ref="M159:M160" si="21">HYPERLINK("http://slimages.macys.com/is/image/MCY/18266071 ")</f>
        <v xml:space="preserve">http://slimages.macys.com/is/image/MCY/18266071 </v>
      </c>
      <c r="N159" s="7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6" t="s">
        <v>359</v>
      </c>
      <c r="B160" s="4" t="s">
        <v>360</v>
      </c>
      <c r="C160" s="3">
        <v>7</v>
      </c>
      <c r="D160" s="5">
        <v>24.99</v>
      </c>
      <c r="E160" s="3">
        <v>100117139</v>
      </c>
      <c r="F160" s="4" t="s">
        <v>46</v>
      </c>
      <c r="G160" s="16" t="s">
        <v>61</v>
      </c>
      <c r="H160" s="5">
        <v>5.3731999999999998</v>
      </c>
      <c r="I160" s="4" t="s">
        <v>140</v>
      </c>
      <c r="J160" s="4" t="s">
        <v>254</v>
      </c>
      <c r="K160" s="4"/>
      <c r="L160" s="4"/>
      <c r="M160" s="17" t="str">
        <f t="shared" si="21"/>
        <v xml:space="preserve">http://slimages.macys.com/is/image/MCY/18266071 </v>
      </c>
      <c r="N160" s="7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6" t="s">
        <v>361</v>
      </c>
      <c r="B161" s="4" t="s">
        <v>362</v>
      </c>
      <c r="C161" s="3">
        <v>2</v>
      </c>
      <c r="D161" s="5">
        <v>24.99</v>
      </c>
      <c r="E161" s="3">
        <v>100117135</v>
      </c>
      <c r="F161" s="4" t="s">
        <v>46</v>
      </c>
      <c r="G161" s="16" t="s">
        <v>61</v>
      </c>
      <c r="H161" s="5">
        <v>5.3731999999999998</v>
      </c>
      <c r="I161" s="4" t="s">
        <v>140</v>
      </c>
      <c r="J161" s="4" t="s">
        <v>254</v>
      </c>
      <c r="K161" s="4"/>
      <c r="L161" s="4"/>
      <c r="M161" s="17" t="str">
        <f>HYPERLINK("http://slimages.macys.com/is/image/MCY/18266070 ")</f>
        <v xml:space="preserve">http://slimages.macys.com/is/image/MCY/18266070 </v>
      </c>
      <c r="N161" s="7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6" t="s">
        <v>363</v>
      </c>
      <c r="B162" s="4" t="s">
        <v>364</v>
      </c>
      <c r="C162" s="3">
        <v>1</v>
      </c>
      <c r="D162" s="5">
        <v>9.99</v>
      </c>
      <c r="E162" s="3" t="s">
        <v>365</v>
      </c>
      <c r="F162" s="4" t="s">
        <v>71</v>
      </c>
      <c r="G162" s="16" t="s">
        <v>61</v>
      </c>
      <c r="H162" s="5">
        <v>5.0691999999999995</v>
      </c>
      <c r="I162" s="4" t="s">
        <v>72</v>
      </c>
      <c r="J162" s="4" t="s">
        <v>366</v>
      </c>
      <c r="K162" s="4"/>
      <c r="L162" s="4"/>
      <c r="M162" s="17" t="str">
        <f>HYPERLINK("http://slimages.macys.com/is/image/MCY/1026804 ")</f>
        <v xml:space="preserve">http://slimages.macys.com/is/image/MCY/1026804 </v>
      </c>
      <c r="N162" s="7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6" t="s">
        <v>367</v>
      </c>
      <c r="B163" s="4" t="s">
        <v>368</v>
      </c>
      <c r="C163" s="3">
        <v>1</v>
      </c>
      <c r="D163" s="5">
        <v>19.989999999999998</v>
      </c>
      <c r="E163" s="3" t="s">
        <v>369</v>
      </c>
      <c r="F163" s="4" t="s">
        <v>46</v>
      </c>
      <c r="G163" s="16" t="s">
        <v>61</v>
      </c>
      <c r="H163" s="5">
        <v>5.0312000000000001</v>
      </c>
      <c r="I163" s="4" t="s">
        <v>370</v>
      </c>
      <c r="J163" s="4" t="s">
        <v>371</v>
      </c>
      <c r="K163" s="4" t="s">
        <v>41</v>
      </c>
      <c r="L163" s="4" t="s">
        <v>372</v>
      </c>
      <c r="M163" s="17" t="str">
        <f>HYPERLINK("http://slimages.macys.com/is/image/MCY/2429555 ")</f>
        <v xml:space="preserve">http://slimages.macys.com/is/image/MCY/2429555 </v>
      </c>
      <c r="N163" s="7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6" t="s">
        <v>373</v>
      </c>
      <c r="B164" s="4" t="s">
        <v>374</v>
      </c>
      <c r="C164" s="3">
        <v>2</v>
      </c>
      <c r="D164" s="5">
        <v>11.99</v>
      </c>
      <c r="E164" s="3" t="s">
        <v>375</v>
      </c>
      <c r="F164" s="4" t="s">
        <v>46</v>
      </c>
      <c r="G164" s="16" t="s">
        <v>61</v>
      </c>
      <c r="H164" s="5">
        <v>5.016</v>
      </c>
      <c r="I164" s="4" t="s">
        <v>148</v>
      </c>
      <c r="J164" s="4" t="s">
        <v>376</v>
      </c>
      <c r="K164" s="4" t="s">
        <v>41</v>
      </c>
      <c r="L164" s="4"/>
      <c r="M164" s="17" t="str">
        <f>HYPERLINK("http://slimages.macys.com/is/image/MCY/1815855 ")</f>
        <v xml:space="preserve">http://slimages.macys.com/is/image/MCY/1815855 </v>
      </c>
      <c r="N164" s="7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6" t="s">
        <v>377</v>
      </c>
      <c r="B165" s="4" t="s">
        <v>378</v>
      </c>
      <c r="C165" s="3">
        <v>1</v>
      </c>
      <c r="D165" s="5">
        <v>19.989999999999998</v>
      </c>
      <c r="E165" s="3">
        <v>5207933</v>
      </c>
      <c r="F165" s="4" t="s">
        <v>46</v>
      </c>
      <c r="G165" s="16" t="s">
        <v>61</v>
      </c>
      <c r="H165" s="5">
        <v>4.8183999999999996</v>
      </c>
      <c r="I165" s="4" t="s">
        <v>140</v>
      </c>
      <c r="J165" s="4" t="s">
        <v>379</v>
      </c>
      <c r="K165" s="4" t="s">
        <v>41</v>
      </c>
      <c r="L165" s="4" t="s">
        <v>380</v>
      </c>
      <c r="M165" s="17" t="str">
        <f>HYPERLINK("http://slimages.macys.com/is/image/MCY/8628118 ")</f>
        <v xml:space="preserve">http://slimages.macys.com/is/image/MCY/8628118 </v>
      </c>
      <c r="N165" s="7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6" t="s">
        <v>381</v>
      </c>
      <c r="B166" s="4" t="s">
        <v>382</v>
      </c>
      <c r="C166" s="3">
        <v>1</v>
      </c>
      <c r="D166" s="5">
        <v>14.99</v>
      </c>
      <c r="E166" s="3">
        <v>31831</v>
      </c>
      <c r="F166" s="4" t="s">
        <v>111</v>
      </c>
      <c r="G166" s="16" t="s">
        <v>61</v>
      </c>
      <c r="H166" s="5">
        <v>4.5599999999999996</v>
      </c>
      <c r="I166" s="4" t="s">
        <v>31</v>
      </c>
      <c r="J166" s="4" t="s">
        <v>190</v>
      </c>
      <c r="K166" s="4"/>
      <c r="L166" s="4"/>
      <c r="M166" s="17" t="str">
        <f t="shared" ref="M166:M167" si="22">HYPERLINK("http://slimages.macys.com/is/image/MCY/18540674 ")</f>
        <v xml:space="preserve">http://slimages.macys.com/is/image/MCY/18540674 </v>
      </c>
      <c r="N166" s="7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6" t="s">
        <v>381</v>
      </c>
      <c r="B167" s="4" t="s">
        <v>382</v>
      </c>
      <c r="C167" s="3">
        <v>1</v>
      </c>
      <c r="D167" s="5">
        <v>14.99</v>
      </c>
      <c r="E167" s="3">
        <v>31831</v>
      </c>
      <c r="F167" s="4" t="s">
        <v>111</v>
      </c>
      <c r="G167" s="16" t="s">
        <v>61</v>
      </c>
      <c r="H167" s="5">
        <v>4.5599999999999996</v>
      </c>
      <c r="I167" s="4" t="s">
        <v>31</v>
      </c>
      <c r="J167" s="4" t="s">
        <v>190</v>
      </c>
      <c r="K167" s="4"/>
      <c r="L167" s="4"/>
      <c r="M167" s="17" t="str">
        <f t="shared" si="22"/>
        <v xml:space="preserve">http://slimages.macys.com/is/image/MCY/18540674 </v>
      </c>
      <c r="N167" s="7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6" t="s">
        <v>383</v>
      </c>
      <c r="B168" s="4" t="s">
        <v>384</v>
      </c>
      <c r="C168" s="3">
        <v>1</v>
      </c>
      <c r="D168" s="5">
        <v>14.99</v>
      </c>
      <c r="E168" s="3">
        <v>27388</v>
      </c>
      <c r="F168" s="4" t="s">
        <v>51</v>
      </c>
      <c r="G168" s="16" t="s">
        <v>61</v>
      </c>
      <c r="H168" s="5">
        <v>4.5599999999999996</v>
      </c>
      <c r="I168" s="4" t="s">
        <v>31</v>
      </c>
      <c r="J168" s="4" t="s">
        <v>190</v>
      </c>
      <c r="K168" s="4"/>
      <c r="L168" s="4"/>
      <c r="M168" s="17" t="str">
        <f>HYPERLINK("http://slimages.macys.com/is/image/MCY/19067686 ")</f>
        <v xml:space="preserve">http://slimages.macys.com/is/image/MCY/19067686 </v>
      </c>
      <c r="N168" s="7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6" t="s">
        <v>385</v>
      </c>
      <c r="B169" s="4" t="s">
        <v>386</v>
      </c>
      <c r="C169" s="3">
        <v>2</v>
      </c>
      <c r="D169" s="5">
        <v>14.99</v>
      </c>
      <c r="E169" s="3">
        <v>33078</v>
      </c>
      <c r="F169" s="4" t="s">
        <v>111</v>
      </c>
      <c r="G169" s="16" t="s">
        <v>61</v>
      </c>
      <c r="H169" s="5">
        <v>4.5599999999999996</v>
      </c>
      <c r="I169" s="4" t="s">
        <v>31</v>
      </c>
      <c r="J169" s="4" t="s">
        <v>190</v>
      </c>
      <c r="K169" s="4"/>
      <c r="L169" s="4"/>
      <c r="M169" s="17" t="str">
        <f>HYPERLINK("http://slimages.macys.com/is/image/MCY/19067660 ")</f>
        <v xml:space="preserve">http://slimages.macys.com/is/image/MCY/19067660 </v>
      </c>
      <c r="N169" s="7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6" t="s">
        <v>387</v>
      </c>
      <c r="B170" s="4" t="s">
        <v>388</v>
      </c>
      <c r="C170" s="3">
        <v>1</v>
      </c>
      <c r="D170" s="5">
        <v>11.99</v>
      </c>
      <c r="E170" s="3">
        <v>47137</v>
      </c>
      <c r="F170" s="4" t="s">
        <v>157</v>
      </c>
      <c r="G170" s="16"/>
      <c r="H170" s="5">
        <v>4.5599999999999996</v>
      </c>
      <c r="I170" s="4" t="s">
        <v>285</v>
      </c>
      <c r="J170" s="4" t="s">
        <v>112</v>
      </c>
      <c r="K170" s="4" t="s">
        <v>41</v>
      </c>
      <c r="L170" s="4" t="s">
        <v>263</v>
      </c>
      <c r="M170" s="17" t="str">
        <f>HYPERLINK("http://slimages.macys.com/is/image/MCY/8985293 ")</f>
        <v xml:space="preserve">http://slimages.macys.com/is/image/MCY/8985293 </v>
      </c>
      <c r="N170" s="7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6" t="s">
        <v>389</v>
      </c>
      <c r="B171" s="4" t="s">
        <v>390</v>
      </c>
      <c r="C171" s="3">
        <v>4</v>
      </c>
      <c r="D171" s="5">
        <v>11.99</v>
      </c>
      <c r="E171" s="3">
        <v>47140</v>
      </c>
      <c r="F171" s="4" t="s">
        <v>157</v>
      </c>
      <c r="G171" s="16" t="s">
        <v>61</v>
      </c>
      <c r="H171" s="5">
        <v>4.5599999999999996</v>
      </c>
      <c r="I171" s="4" t="s">
        <v>285</v>
      </c>
      <c r="J171" s="4" t="s">
        <v>112</v>
      </c>
      <c r="K171" s="4" t="s">
        <v>41</v>
      </c>
      <c r="L171" s="4" t="s">
        <v>263</v>
      </c>
      <c r="M171" s="17" t="str">
        <f>HYPERLINK("http://slimages.macys.com/is/image/MCY/8994472 ")</f>
        <v xml:space="preserve">http://slimages.macys.com/is/image/MCY/8994472 </v>
      </c>
      <c r="N171" s="7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6" t="s">
        <v>391</v>
      </c>
      <c r="B172" s="4" t="s">
        <v>392</v>
      </c>
      <c r="C172" s="3">
        <v>1</v>
      </c>
      <c r="D172" s="5">
        <v>12.99</v>
      </c>
      <c r="E172" s="3">
        <v>100051233</v>
      </c>
      <c r="F172" s="4" t="s">
        <v>46</v>
      </c>
      <c r="G172" s="16" t="s">
        <v>61</v>
      </c>
      <c r="H172" s="5">
        <v>4.4916</v>
      </c>
      <c r="I172" s="4" t="s">
        <v>140</v>
      </c>
      <c r="J172" s="4" t="s">
        <v>393</v>
      </c>
      <c r="K172" s="4" t="s">
        <v>41</v>
      </c>
      <c r="L172" s="4" t="s">
        <v>394</v>
      </c>
      <c r="M172" s="17" t="str">
        <f>HYPERLINK("http://slimages.macys.com/is/image/MCY/11587691 ")</f>
        <v xml:space="preserve">http://slimages.macys.com/is/image/MCY/11587691 </v>
      </c>
      <c r="N172" s="7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6" t="s">
        <v>395</v>
      </c>
      <c r="B173" s="4" t="s">
        <v>396</v>
      </c>
      <c r="C173" s="3">
        <v>1</v>
      </c>
      <c r="D173" s="5">
        <v>14.99</v>
      </c>
      <c r="E173" s="3">
        <v>9124045</v>
      </c>
      <c r="F173" s="4" t="s">
        <v>46</v>
      </c>
      <c r="G173" s="16" t="s">
        <v>61</v>
      </c>
      <c r="H173" s="5">
        <v>4.4308000000000005</v>
      </c>
      <c r="I173" s="4" t="s">
        <v>140</v>
      </c>
      <c r="J173" s="4" t="s">
        <v>332</v>
      </c>
      <c r="K173" s="4" t="s">
        <v>41</v>
      </c>
      <c r="L173" s="4" t="s">
        <v>358</v>
      </c>
      <c r="M173" s="17" t="str">
        <f>HYPERLINK("http://slimages.macys.com/is/image/MCY/8654488 ")</f>
        <v xml:space="preserve">http://slimages.macys.com/is/image/MCY/8654488 </v>
      </c>
      <c r="N173" s="7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6" t="s">
        <v>397</v>
      </c>
      <c r="B174" s="4" t="s">
        <v>398</v>
      </c>
      <c r="C174" s="3">
        <v>2</v>
      </c>
      <c r="D174" s="5">
        <v>16.989999999999998</v>
      </c>
      <c r="E174" s="3">
        <v>100089049</v>
      </c>
      <c r="F174" s="4" t="s">
        <v>46</v>
      </c>
      <c r="G174" s="16" t="s">
        <v>61</v>
      </c>
      <c r="H174" s="5">
        <v>4.3472</v>
      </c>
      <c r="I174" s="4" t="s">
        <v>140</v>
      </c>
      <c r="J174" s="4" t="s">
        <v>379</v>
      </c>
      <c r="K174" s="4"/>
      <c r="L174" s="4"/>
      <c r="M174" s="17" t="str">
        <f t="shared" ref="M174:M176" si="23">HYPERLINK("http://slimages.macys.com/is/image/MCY/16456350 ")</f>
        <v xml:space="preserve">http://slimages.macys.com/is/image/MCY/16456350 </v>
      </c>
      <c r="N174" s="7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6" t="s">
        <v>397</v>
      </c>
      <c r="B175" s="4" t="s">
        <v>398</v>
      </c>
      <c r="C175" s="3">
        <v>2</v>
      </c>
      <c r="D175" s="5">
        <v>16.989999999999998</v>
      </c>
      <c r="E175" s="3">
        <v>100089049</v>
      </c>
      <c r="F175" s="4" t="s">
        <v>46</v>
      </c>
      <c r="G175" s="16" t="s">
        <v>61</v>
      </c>
      <c r="H175" s="5">
        <v>4.3472</v>
      </c>
      <c r="I175" s="4" t="s">
        <v>140</v>
      </c>
      <c r="J175" s="4" t="s">
        <v>379</v>
      </c>
      <c r="K175" s="4"/>
      <c r="L175" s="4"/>
      <c r="M175" s="17" t="str">
        <f t="shared" si="23"/>
        <v xml:space="preserve">http://slimages.macys.com/is/image/MCY/16456350 </v>
      </c>
      <c r="N175" s="7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6" t="s">
        <v>397</v>
      </c>
      <c r="B176" s="4" t="s">
        <v>398</v>
      </c>
      <c r="C176" s="3">
        <v>1</v>
      </c>
      <c r="D176" s="5">
        <v>16.989999999999998</v>
      </c>
      <c r="E176" s="3">
        <v>100089049</v>
      </c>
      <c r="F176" s="4" t="s">
        <v>46</v>
      </c>
      <c r="G176" s="16" t="s">
        <v>61</v>
      </c>
      <c r="H176" s="5">
        <v>4.3472</v>
      </c>
      <c r="I176" s="4" t="s">
        <v>140</v>
      </c>
      <c r="J176" s="4" t="s">
        <v>379</v>
      </c>
      <c r="K176" s="4"/>
      <c r="L176" s="4"/>
      <c r="M176" s="17" t="str">
        <f t="shared" si="23"/>
        <v xml:space="preserve">http://slimages.macys.com/is/image/MCY/16456350 </v>
      </c>
      <c r="N176" s="7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6" t="s">
        <v>399</v>
      </c>
      <c r="B177" s="4" t="s">
        <v>400</v>
      </c>
      <c r="C177" s="3">
        <v>3</v>
      </c>
      <c r="D177" s="5">
        <v>15.93</v>
      </c>
      <c r="E177" s="3">
        <v>100122349</v>
      </c>
      <c r="F177" s="4" t="s">
        <v>46</v>
      </c>
      <c r="G177" s="16" t="s">
        <v>61</v>
      </c>
      <c r="H177" s="5">
        <v>3.9748000000000001</v>
      </c>
      <c r="I177" s="4" t="s">
        <v>140</v>
      </c>
      <c r="J177" s="4" t="s">
        <v>401</v>
      </c>
      <c r="K177" s="4"/>
      <c r="L177" s="4"/>
      <c r="M177" s="17" t="str">
        <f t="shared" ref="M177:M178" si="24">HYPERLINK("http://slimages.macys.com/is/image/MCY/18259600 ")</f>
        <v xml:space="preserve">http://slimages.macys.com/is/image/MCY/18259600 </v>
      </c>
      <c r="N177" s="7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6" t="s">
        <v>399</v>
      </c>
      <c r="B178" s="4" t="s">
        <v>400</v>
      </c>
      <c r="C178" s="3">
        <v>1</v>
      </c>
      <c r="D178" s="5">
        <v>15.93</v>
      </c>
      <c r="E178" s="3">
        <v>100122349</v>
      </c>
      <c r="F178" s="4" t="s">
        <v>46</v>
      </c>
      <c r="G178" s="16" t="s">
        <v>61</v>
      </c>
      <c r="H178" s="5">
        <v>3.9748000000000001</v>
      </c>
      <c r="I178" s="4" t="s">
        <v>140</v>
      </c>
      <c r="J178" s="4" t="s">
        <v>401</v>
      </c>
      <c r="K178" s="4"/>
      <c r="L178" s="4"/>
      <c r="M178" s="17" t="str">
        <f t="shared" si="24"/>
        <v xml:space="preserve">http://slimages.macys.com/is/image/MCY/18259600 </v>
      </c>
      <c r="N178" s="7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6" t="s">
        <v>402</v>
      </c>
      <c r="B179" s="4" t="s">
        <v>403</v>
      </c>
      <c r="C179" s="3">
        <v>2</v>
      </c>
      <c r="D179" s="5">
        <v>14.99</v>
      </c>
      <c r="E179" s="3">
        <v>31828</v>
      </c>
      <c r="F179" s="4" t="s">
        <v>179</v>
      </c>
      <c r="G179" s="16" t="s">
        <v>61</v>
      </c>
      <c r="H179" s="5">
        <v>3.8000000000000003</v>
      </c>
      <c r="I179" s="4" t="s">
        <v>31</v>
      </c>
      <c r="J179" s="4" t="s">
        <v>190</v>
      </c>
      <c r="K179" s="4"/>
      <c r="L179" s="4"/>
      <c r="M179" s="17" t="str">
        <f>HYPERLINK("http://slimages.macys.com/is/image/MCY/18503283 ")</f>
        <v xml:space="preserve">http://slimages.macys.com/is/image/MCY/18503283 </v>
      </c>
      <c r="N179" s="7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6" t="s">
        <v>404</v>
      </c>
      <c r="B180" s="4" t="s">
        <v>405</v>
      </c>
      <c r="C180" s="3">
        <v>1</v>
      </c>
      <c r="D180" s="5">
        <v>14.99</v>
      </c>
      <c r="E180" s="3">
        <v>31829</v>
      </c>
      <c r="F180" s="4" t="s">
        <v>111</v>
      </c>
      <c r="G180" s="16" t="s">
        <v>61</v>
      </c>
      <c r="H180" s="5">
        <v>3.8000000000000003</v>
      </c>
      <c r="I180" s="4" t="s">
        <v>31</v>
      </c>
      <c r="J180" s="4" t="s">
        <v>190</v>
      </c>
      <c r="K180" s="4"/>
      <c r="L180" s="4"/>
      <c r="M180" s="17" t="str">
        <f>HYPERLINK("http://slimages.macys.com/is/image/MCY/18603006 ")</f>
        <v xml:space="preserve">http://slimages.macys.com/is/image/MCY/18603006 </v>
      </c>
      <c r="N180" s="7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6" t="s">
        <v>406</v>
      </c>
      <c r="B181" s="4" t="s">
        <v>407</v>
      </c>
      <c r="C181" s="3">
        <v>5</v>
      </c>
      <c r="D181" s="5">
        <v>9.99</v>
      </c>
      <c r="E181" s="3" t="s">
        <v>408</v>
      </c>
      <c r="F181" s="4" t="s">
        <v>46</v>
      </c>
      <c r="G181" s="16" t="s">
        <v>61</v>
      </c>
      <c r="H181" s="5">
        <v>3.8000000000000003</v>
      </c>
      <c r="I181" s="4" t="s">
        <v>140</v>
      </c>
      <c r="J181" s="4" t="s">
        <v>278</v>
      </c>
      <c r="K181" s="4"/>
      <c r="L181" s="4"/>
      <c r="M181" s="17" t="str">
        <f>HYPERLINK("http://slimages.macys.com/is/image/MCY/18541546 ")</f>
        <v xml:space="preserve">http://slimages.macys.com/is/image/MCY/18541546 </v>
      </c>
      <c r="N181" s="7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6" t="s">
        <v>404</v>
      </c>
      <c r="B182" s="4" t="s">
        <v>405</v>
      </c>
      <c r="C182" s="3">
        <v>2</v>
      </c>
      <c r="D182" s="5">
        <v>14.99</v>
      </c>
      <c r="E182" s="3">
        <v>31829</v>
      </c>
      <c r="F182" s="4" t="s">
        <v>111</v>
      </c>
      <c r="G182" s="16" t="s">
        <v>61</v>
      </c>
      <c r="H182" s="5">
        <v>3.8000000000000003</v>
      </c>
      <c r="I182" s="4" t="s">
        <v>31</v>
      </c>
      <c r="J182" s="4" t="s">
        <v>190</v>
      </c>
      <c r="K182" s="4"/>
      <c r="L182" s="4"/>
      <c r="M182" s="17" t="str">
        <f>HYPERLINK("http://slimages.macys.com/is/image/MCY/18603006 ")</f>
        <v xml:space="preserve">http://slimages.macys.com/is/image/MCY/18603006 </v>
      </c>
      <c r="N182" s="7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6" t="s">
        <v>402</v>
      </c>
      <c r="B183" s="4" t="s">
        <v>403</v>
      </c>
      <c r="C183" s="3">
        <v>7</v>
      </c>
      <c r="D183" s="5">
        <v>14.99</v>
      </c>
      <c r="E183" s="3">
        <v>31828</v>
      </c>
      <c r="F183" s="4" t="s">
        <v>179</v>
      </c>
      <c r="G183" s="16" t="s">
        <v>61</v>
      </c>
      <c r="H183" s="5">
        <v>3.8000000000000003</v>
      </c>
      <c r="I183" s="4" t="s">
        <v>31</v>
      </c>
      <c r="J183" s="4" t="s">
        <v>190</v>
      </c>
      <c r="K183" s="4"/>
      <c r="L183" s="4"/>
      <c r="M183" s="17" t="str">
        <f>HYPERLINK("http://slimages.macys.com/is/image/MCY/18503283 ")</f>
        <v xml:space="preserve">http://slimages.macys.com/is/image/MCY/18503283 </v>
      </c>
      <c r="N183" s="7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6" t="s">
        <v>409</v>
      </c>
      <c r="B184" s="4" t="s">
        <v>410</v>
      </c>
      <c r="C184" s="3">
        <v>1</v>
      </c>
      <c r="D184" s="5">
        <v>9.99</v>
      </c>
      <c r="E184" s="3" t="s">
        <v>411</v>
      </c>
      <c r="F184" s="4" t="s">
        <v>46</v>
      </c>
      <c r="G184" s="16" t="s">
        <v>61</v>
      </c>
      <c r="H184" s="5">
        <v>3.8000000000000003</v>
      </c>
      <c r="I184" s="4" t="s">
        <v>140</v>
      </c>
      <c r="J184" s="4" t="s">
        <v>278</v>
      </c>
      <c r="K184" s="4"/>
      <c r="L184" s="4"/>
      <c r="M184" s="17" t="str">
        <f>HYPERLINK("http://slimages.macys.com/is/image/MCY/18541583 ")</f>
        <v xml:space="preserve">http://slimages.macys.com/is/image/MCY/18541583 </v>
      </c>
      <c r="N184" s="7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6" t="s">
        <v>406</v>
      </c>
      <c r="B185" s="4" t="s">
        <v>407</v>
      </c>
      <c r="C185" s="3">
        <v>6</v>
      </c>
      <c r="D185" s="5">
        <v>9.99</v>
      </c>
      <c r="E185" s="3" t="s">
        <v>408</v>
      </c>
      <c r="F185" s="4" t="s">
        <v>46</v>
      </c>
      <c r="G185" s="16" t="s">
        <v>61</v>
      </c>
      <c r="H185" s="5">
        <v>3.8000000000000003</v>
      </c>
      <c r="I185" s="4" t="s">
        <v>140</v>
      </c>
      <c r="J185" s="4" t="s">
        <v>278</v>
      </c>
      <c r="K185" s="4"/>
      <c r="L185" s="4"/>
      <c r="M185" s="17" t="str">
        <f>HYPERLINK("http://slimages.macys.com/is/image/MCY/18541546 ")</f>
        <v xml:space="preserve">http://slimages.macys.com/is/image/MCY/18541546 </v>
      </c>
      <c r="N185" s="7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6" t="s">
        <v>412</v>
      </c>
      <c r="B186" s="4" t="s">
        <v>413</v>
      </c>
      <c r="C186" s="3">
        <v>1</v>
      </c>
      <c r="D186" s="5">
        <v>9.99</v>
      </c>
      <c r="E186" s="3" t="s">
        <v>414</v>
      </c>
      <c r="F186" s="4" t="s">
        <v>46</v>
      </c>
      <c r="G186" s="16" t="s">
        <v>61</v>
      </c>
      <c r="H186" s="5">
        <v>3.8000000000000003</v>
      </c>
      <c r="I186" s="4" t="s">
        <v>140</v>
      </c>
      <c r="J186" s="4" t="s">
        <v>278</v>
      </c>
      <c r="K186" s="4"/>
      <c r="L186" s="4"/>
      <c r="M186" s="17" t="str">
        <f>HYPERLINK("http://slimages.macys.com/is/image/MCY/18541583 ")</f>
        <v xml:space="preserve">http://slimages.macys.com/is/image/MCY/18541583 </v>
      </c>
      <c r="N186" s="7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6" t="s">
        <v>415</v>
      </c>
      <c r="B187" s="4" t="s">
        <v>416</v>
      </c>
      <c r="C187" s="3">
        <v>1</v>
      </c>
      <c r="D187" s="5">
        <v>14.99</v>
      </c>
      <c r="E187" s="3">
        <v>5207929</v>
      </c>
      <c r="F187" s="4" t="s">
        <v>46</v>
      </c>
      <c r="G187" s="16" t="s">
        <v>61</v>
      </c>
      <c r="H187" s="5">
        <v>3.7391999999999999</v>
      </c>
      <c r="I187" s="4" t="s">
        <v>140</v>
      </c>
      <c r="J187" s="4" t="s">
        <v>379</v>
      </c>
      <c r="K187" s="4" t="s">
        <v>41</v>
      </c>
      <c r="L187" s="4" t="s">
        <v>417</v>
      </c>
      <c r="M187" s="17" t="str">
        <f t="shared" ref="M187:M189" si="25">HYPERLINK("http://slimages.macys.com/is/image/MCY/3579262 ")</f>
        <v xml:space="preserve">http://slimages.macys.com/is/image/MCY/3579262 </v>
      </c>
      <c r="N187" s="7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6" t="s">
        <v>415</v>
      </c>
      <c r="B188" s="4" t="s">
        <v>416</v>
      </c>
      <c r="C188" s="3">
        <v>1</v>
      </c>
      <c r="D188" s="5">
        <v>14.99</v>
      </c>
      <c r="E188" s="3">
        <v>5207929</v>
      </c>
      <c r="F188" s="4" t="s">
        <v>46</v>
      </c>
      <c r="G188" s="16" t="s">
        <v>61</v>
      </c>
      <c r="H188" s="5">
        <v>3.7391999999999999</v>
      </c>
      <c r="I188" s="4" t="s">
        <v>140</v>
      </c>
      <c r="J188" s="4" t="s">
        <v>379</v>
      </c>
      <c r="K188" s="4" t="s">
        <v>41</v>
      </c>
      <c r="L188" s="4" t="s">
        <v>417</v>
      </c>
      <c r="M188" s="17" t="str">
        <f t="shared" si="25"/>
        <v xml:space="preserve">http://slimages.macys.com/is/image/MCY/3579262 </v>
      </c>
      <c r="N188" s="7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6" t="s">
        <v>415</v>
      </c>
      <c r="B189" s="4" t="s">
        <v>416</v>
      </c>
      <c r="C189" s="3">
        <v>1</v>
      </c>
      <c r="D189" s="5">
        <v>14.99</v>
      </c>
      <c r="E189" s="3">
        <v>5207929</v>
      </c>
      <c r="F189" s="4" t="s">
        <v>46</v>
      </c>
      <c r="G189" s="16" t="s">
        <v>61</v>
      </c>
      <c r="H189" s="5">
        <v>3.7391999999999999</v>
      </c>
      <c r="I189" s="4" t="s">
        <v>140</v>
      </c>
      <c r="J189" s="4" t="s">
        <v>379</v>
      </c>
      <c r="K189" s="4" t="s">
        <v>41</v>
      </c>
      <c r="L189" s="4" t="s">
        <v>417</v>
      </c>
      <c r="M189" s="17" t="str">
        <f t="shared" si="25"/>
        <v xml:space="preserve">http://slimages.macys.com/is/image/MCY/3579262 </v>
      </c>
      <c r="N189" s="7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6" t="s">
        <v>418</v>
      </c>
      <c r="B190" s="4" t="s">
        <v>419</v>
      </c>
      <c r="C190" s="3">
        <v>1</v>
      </c>
      <c r="D190" s="5">
        <v>14.99</v>
      </c>
      <c r="E190" s="3">
        <v>5207928</v>
      </c>
      <c r="F190" s="4" t="s">
        <v>46</v>
      </c>
      <c r="G190" s="16" t="s">
        <v>61</v>
      </c>
      <c r="H190" s="5">
        <v>3.6707999999999998</v>
      </c>
      <c r="I190" s="4" t="s">
        <v>140</v>
      </c>
      <c r="J190" s="4" t="s">
        <v>379</v>
      </c>
      <c r="K190" s="4" t="s">
        <v>41</v>
      </c>
      <c r="L190" s="4" t="s">
        <v>417</v>
      </c>
      <c r="M190" s="17" t="str">
        <f t="shared" ref="M190:M191" si="26">HYPERLINK("http://slimages.macys.com/is/image/MCY/8677732 ")</f>
        <v xml:space="preserve">http://slimages.macys.com/is/image/MCY/8677732 </v>
      </c>
      <c r="N190" s="7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6" t="s">
        <v>418</v>
      </c>
      <c r="B191" s="4" t="s">
        <v>419</v>
      </c>
      <c r="C191" s="3">
        <v>1</v>
      </c>
      <c r="D191" s="5">
        <v>14.99</v>
      </c>
      <c r="E191" s="3">
        <v>5207928</v>
      </c>
      <c r="F191" s="4" t="s">
        <v>46</v>
      </c>
      <c r="G191" s="16" t="s">
        <v>61</v>
      </c>
      <c r="H191" s="5">
        <v>3.6707999999999998</v>
      </c>
      <c r="I191" s="4" t="s">
        <v>140</v>
      </c>
      <c r="J191" s="4" t="s">
        <v>379</v>
      </c>
      <c r="K191" s="4" t="s">
        <v>41</v>
      </c>
      <c r="L191" s="4" t="s">
        <v>417</v>
      </c>
      <c r="M191" s="17" t="str">
        <f t="shared" si="26"/>
        <v xml:space="preserve">http://slimages.macys.com/is/image/MCY/8677732 </v>
      </c>
      <c r="N191" s="7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6" t="s">
        <v>420</v>
      </c>
      <c r="B192" s="4" t="s">
        <v>421</v>
      </c>
      <c r="C192" s="3">
        <v>1</v>
      </c>
      <c r="D192" s="5">
        <v>10.99</v>
      </c>
      <c r="E192" s="3" t="s">
        <v>422</v>
      </c>
      <c r="F192" s="4" t="s">
        <v>111</v>
      </c>
      <c r="G192" s="16" t="s">
        <v>61</v>
      </c>
      <c r="H192" s="5">
        <v>3.61</v>
      </c>
      <c r="I192" s="4" t="s">
        <v>148</v>
      </c>
      <c r="J192" s="4" t="s">
        <v>319</v>
      </c>
      <c r="K192" s="4" t="s">
        <v>41</v>
      </c>
      <c r="L192" s="4" t="s">
        <v>423</v>
      </c>
      <c r="M192" s="17" t="str">
        <f>HYPERLINK("http://slimages.macys.com/is/image/MCY/13854941 ")</f>
        <v xml:space="preserve">http://slimages.macys.com/is/image/MCY/13854941 </v>
      </c>
      <c r="N192" s="7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6" t="s">
        <v>424</v>
      </c>
      <c r="B193" s="4" t="s">
        <v>425</v>
      </c>
      <c r="C193" s="3">
        <v>13</v>
      </c>
      <c r="D193" s="5">
        <v>12.99</v>
      </c>
      <c r="E193" s="3">
        <v>10012653500</v>
      </c>
      <c r="F193" s="4" t="s">
        <v>46</v>
      </c>
      <c r="G193" s="16" t="s">
        <v>61</v>
      </c>
      <c r="H193" s="5">
        <v>3.5643999999999996</v>
      </c>
      <c r="I193" s="4" t="s">
        <v>140</v>
      </c>
      <c r="J193" s="4" t="s">
        <v>332</v>
      </c>
      <c r="K193" s="4"/>
      <c r="L193" s="4"/>
      <c r="M193" s="17" t="str">
        <f t="shared" ref="M193:M196" si="27">HYPERLINK("http://slimages.macys.com/is/image/MCY/19659321 ")</f>
        <v xml:space="preserve">http://slimages.macys.com/is/image/MCY/19659321 </v>
      </c>
      <c r="N193" s="7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6" t="s">
        <v>424</v>
      </c>
      <c r="B194" s="4" t="s">
        <v>425</v>
      </c>
      <c r="C194" s="3">
        <v>3</v>
      </c>
      <c r="D194" s="5">
        <v>12.99</v>
      </c>
      <c r="E194" s="3">
        <v>10012653500</v>
      </c>
      <c r="F194" s="4" t="s">
        <v>46</v>
      </c>
      <c r="G194" s="16" t="s">
        <v>61</v>
      </c>
      <c r="H194" s="5">
        <v>3.5643999999999996</v>
      </c>
      <c r="I194" s="4" t="s">
        <v>140</v>
      </c>
      <c r="J194" s="4" t="s">
        <v>332</v>
      </c>
      <c r="K194" s="4"/>
      <c r="L194" s="4"/>
      <c r="M194" s="17" t="str">
        <f t="shared" si="27"/>
        <v xml:space="preserve">http://slimages.macys.com/is/image/MCY/19659321 </v>
      </c>
      <c r="N194" s="7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6" t="s">
        <v>424</v>
      </c>
      <c r="B195" s="4" t="s">
        <v>425</v>
      </c>
      <c r="C195" s="3">
        <v>6</v>
      </c>
      <c r="D195" s="5">
        <v>12.99</v>
      </c>
      <c r="E195" s="3">
        <v>10012653500</v>
      </c>
      <c r="F195" s="4" t="s">
        <v>46</v>
      </c>
      <c r="G195" s="16" t="s">
        <v>61</v>
      </c>
      <c r="H195" s="5">
        <v>3.5643999999999996</v>
      </c>
      <c r="I195" s="4" t="s">
        <v>140</v>
      </c>
      <c r="J195" s="4" t="s">
        <v>332</v>
      </c>
      <c r="K195" s="4"/>
      <c r="L195" s="4"/>
      <c r="M195" s="17" t="str">
        <f t="shared" si="27"/>
        <v xml:space="preserve">http://slimages.macys.com/is/image/MCY/19659321 </v>
      </c>
      <c r="N195" s="7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6" t="s">
        <v>424</v>
      </c>
      <c r="B196" s="4" t="s">
        <v>425</v>
      </c>
      <c r="C196" s="3">
        <v>15</v>
      </c>
      <c r="D196" s="5">
        <v>12.99</v>
      </c>
      <c r="E196" s="3">
        <v>10012653500</v>
      </c>
      <c r="F196" s="4" t="s">
        <v>46</v>
      </c>
      <c r="G196" s="16" t="s">
        <v>61</v>
      </c>
      <c r="H196" s="5">
        <v>3.5643999999999996</v>
      </c>
      <c r="I196" s="4" t="s">
        <v>140</v>
      </c>
      <c r="J196" s="4" t="s">
        <v>332</v>
      </c>
      <c r="K196" s="4"/>
      <c r="L196" s="4"/>
      <c r="M196" s="17" t="str">
        <f t="shared" si="27"/>
        <v xml:space="preserve">http://slimages.macys.com/is/image/MCY/19659321 </v>
      </c>
      <c r="N196" s="7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6" t="s">
        <v>426</v>
      </c>
      <c r="B197" s="4" t="s">
        <v>427</v>
      </c>
      <c r="C197" s="3">
        <v>5</v>
      </c>
      <c r="D197" s="5">
        <v>24.99</v>
      </c>
      <c r="E197" s="3">
        <v>10012647600</v>
      </c>
      <c r="F197" s="4" t="s">
        <v>46</v>
      </c>
      <c r="G197" s="16" t="s">
        <v>61</v>
      </c>
      <c r="H197" s="5">
        <v>3.5340000000000003</v>
      </c>
      <c r="I197" s="4" t="s">
        <v>140</v>
      </c>
      <c r="J197" s="4" t="s">
        <v>401</v>
      </c>
      <c r="K197" s="4"/>
      <c r="L197" s="4"/>
      <c r="M197" s="17" t="str">
        <f t="shared" ref="M197:M204" si="28">HYPERLINK("http://slimages.macys.com/is/image/MCY/19061663 ")</f>
        <v xml:space="preserve">http://slimages.macys.com/is/image/MCY/19061663 </v>
      </c>
      <c r="N197" s="7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6" t="s">
        <v>426</v>
      </c>
      <c r="B198" s="4" t="s">
        <v>427</v>
      </c>
      <c r="C198" s="3">
        <v>6</v>
      </c>
      <c r="D198" s="5">
        <v>24.99</v>
      </c>
      <c r="E198" s="3">
        <v>10012647600</v>
      </c>
      <c r="F198" s="4" t="s">
        <v>46</v>
      </c>
      <c r="G198" s="16" t="s">
        <v>61</v>
      </c>
      <c r="H198" s="5">
        <v>3.5340000000000003</v>
      </c>
      <c r="I198" s="4" t="s">
        <v>140</v>
      </c>
      <c r="J198" s="4" t="s">
        <v>401</v>
      </c>
      <c r="K198" s="4"/>
      <c r="L198" s="4"/>
      <c r="M198" s="17" t="str">
        <f t="shared" si="28"/>
        <v xml:space="preserve">http://slimages.macys.com/is/image/MCY/19061663 </v>
      </c>
      <c r="N198" s="7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6" t="s">
        <v>426</v>
      </c>
      <c r="B199" s="4" t="s">
        <v>427</v>
      </c>
      <c r="C199" s="3">
        <v>2</v>
      </c>
      <c r="D199" s="5">
        <v>24.99</v>
      </c>
      <c r="E199" s="3">
        <v>10012647600</v>
      </c>
      <c r="F199" s="4" t="s">
        <v>46</v>
      </c>
      <c r="G199" s="16" t="s">
        <v>61</v>
      </c>
      <c r="H199" s="5">
        <v>3.5340000000000003</v>
      </c>
      <c r="I199" s="4" t="s">
        <v>140</v>
      </c>
      <c r="J199" s="4" t="s">
        <v>401</v>
      </c>
      <c r="K199" s="4"/>
      <c r="L199" s="4"/>
      <c r="M199" s="17" t="str">
        <f t="shared" si="28"/>
        <v xml:space="preserve">http://slimages.macys.com/is/image/MCY/19061663 </v>
      </c>
      <c r="N199" s="7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6" t="s">
        <v>426</v>
      </c>
      <c r="B200" s="4" t="s">
        <v>427</v>
      </c>
      <c r="C200" s="3">
        <v>1</v>
      </c>
      <c r="D200" s="5">
        <v>24.99</v>
      </c>
      <c r="E200" s="3">
        <v>10012647600</v>
      </c>
      <c r="F200" s="4" t="s">
        <v>46</v>
      </c>
      <c r="G200" s="16" t="s">
        <v>61</v>
      </c>
      <c r="H200" s="5">
        <v>3.5340000000000003</v>
      </c>
      <c r="I200" s="4" t="s">
        <v>140</v>
      </c>
      <c r="J200" s="4" t="s">
        <v>401</v>
      </c>
      <c r="K200" s="4"/>
      <c r="L200" s="4"/>
      <c r="M200" s="17" t="str">
        <f t="shared" si="28"/>
        <v xml:space="preserve">http://slimages.macys.com/is/image/MCY/19061663 </v>
      </c>
      <c r="N200" s="7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6" t="s">
        <v>426</v>
      </c>
      <c r="B201" s="4" t="s">
        <v>427</v>
      </c>
      <c r="C201" s="3">
        <v>6</v>
      </c>
      <c r="D201" s="5">
        <v>24.99</v>
      </c>
      <c r="E201" s="3">
        <v>10012647600</v>
      </c>
      <c r="F201" s="4" t="s">
        <v>46</v>
      </c>
      <c r="G201" s="16" t="s">
        <v>61</v>
      </c>
      <c r="H201" s="5">
        <v>3.5340000000000003</v>
      </c>
      <c r="I201" s="4" t="s">
        <v>140</v>
      </c>
      <c r="J201" s="4" t="s">
        <v>401</v>
      </c>
      <c r="K201" s="4"/>
      <c r="L201" s="4"/>
      <c r="M201" s="17" t="str">
        <f t="shared" si="28"/>
        <v xml:space="preserve">http://slimages.macys.com/is/image/MCY/19061663 </v>
      </c>
      <c r="N201" s="7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6" t="s">
        <v>426</v>
      </c>
      <c r="B202" s="4" t="s">
        <v>427</v>
      </c>
      <c r="C202" s="3">
        <v>8</v>
      </c>
      <c r="D202" s="5">
        <v>24.99</v>
      </c>
      <c r="E202" s="3">
        <v>10012647600</v>
      </c>
      <c r="F202" s="4" t="s">
        <v>46</v>
      </c>
      <c r="G202" s="16" t="s">
        <v>61</v>
      </c>
      <c r="H202" s="5">
        <v>3.5340000000000003</v>
      </c>
      <c r="I202" s="4" t="s">
        <v>140</v>
      </c>
      <c r="J202" s="4" t="s">
        <v>401</v>
      </c>
      <c r="K202" s="4"/>
      <c r="L202" s="4"/>
      <c r="M202" s="17" t="str">
        <f t="shared" si="28"/>
        <v xml:space="preserve">http://slimages.macys.com/is/image/MCY/19061663 </v>
      </c>
      <c r="N202" s="7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6" t="s">
        <v>426</v>
      </c>
      <c r="B203" s="4" t="s">
        <v>427</v>
      </c>
      <c r="C203" s="3">
        <v>5</v>
      </c>
      <c r="D203" s="5">
        <v>24.99</v>
      </c>
      <c r="E203" s="3">
        <v>10012647600</v>
      </c>
      <c r="F203" s="4" t="s">
        <v>46</v>
      </c>
      <c r="G203" s="16" t="s">
        <v>61</v>
      </c>
      <c r="H203" s="5">
        <v>3.5340000000000003</v>
      </c>
      <c r="I203" s="4" t="s">
        <v>140</v>
      </c>
      <c r="J203" s="4" t="s">
        <v>401</v>
      </c>
      <c r="K203" s="4"/>
      <c r="L203" s="4"/>
      <c r="M203" s="17" t="str">
        <f t="shared" si="28"/>
        <v xml:space="preserve">http://slimages.macys.com/is/image/MCY/19061663 </v>
      </c>
      <c r="N203" s="7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6" t="s">
        <v>426</v>
      </c>
      <c r="B204" s="4" t="s">
        <v>427</v>
      </c>
      <c r="C204" s="3">
        <v>15</v>
      </c>
      <c r="D204" s="5">
        <v>24.99</v>
      </c>
      <c r="E204" s="3">
        <v>10012647600</v>
      </c>
      <c r="F204" s="4" t="s">
        <v>46</v>
      </c>
      <c r="G204" s="16" t="s">
        <v>61</v>
      </c>
      <c r="H204" s="5">
        <v>3.5340000000000003</v>
      </c>
      <c r="I204" s="4" t="s">
        <v>140</v>
      </c>
      <c r="J204" s="4" t="s">
        <v>401</v>
      </c>
      <c r="K204" s="4"/>
      <c r="L204" s="4"/>
      <c r="M204" s="17" t="str">
        <f t="shared" si="28"/>
        <v xml:space="preserve">http://slimages.macys.com/is/image/MCY/19061663 </v>
      </c>
      <c r="N204" s="7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6" t="s">
        <v>428</v>
      </c>
      <c r="B205" s="4" t="s">
        <v>429</v>
      </c>
      <c r="C205" s="3">
        <v>36</v>
      </c>
      <c r="D205" s="5">
        <v>13.99</v>
      </c>
      <c r="E205" s="3">
        <v>100089047</v>
      </c>
      <c r="F205" s="4" t="s">
        <v>46</v>
      </c>
      <c r="G205" s="16" t="s">
        <v>61</v>
      </c>
      <c r="H205" s="5">
        <v>3.3059999999999996</v>
      </c>
      <c r="I205" s="4" t="s">
        <v>140</v>
      </c>
      <c r="J205" s="4" t="s">
        <v>401</v>
      </c>
      <c r="K205" s="4"/>
      <c r="L205" s="4"/>
      <c r="M205" s="17" t="str">
        <f>HYPERLINK("http://slimages.macys.com/is/image/MCY/16455357 ")</f>
        <v xml:space="preserve">http://slimages.macys.com/is/image/MCY/16455357 </v>
      </c>
      <c r="N205" s="7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6" t="s">
        <v>430</v>
      </c>
      <c r="B206" s="4" t="s">
        <v>431</v>
      </c>
      <c r="C206" s="3">
        <v>12</v>
      </c>
      <c r="D206" s="5">
        <v>14.99</v>
      </c>
      <c r="E206" s="3">
        <v>32365</v>
      </c>
      <c r="F206" s="4" t="s">
        <v>111</v>
      </c>
      <c r="G206" s="16" t="s">
        <v>61</v>
      </c>
      <c r="H206" s="5">
        <v>3.23</v>
      </c>
      <c r="I206" s="4" t="s">
        <v>31</v>
      </c>
      <c r="J206" s="4" t="s">
        <v>190</v>
      </c>
      <c r="K206" s="4"/>
      <c r="L206" s="4"/>
      <c r="M206" s="17" t="str">
        <f>HYPERLINK("http://slimages.macys.com/is/image/MCY/18603006 ")</f>
        <v xml:space="preserve">http://slimages.macys.com/is/image/MCY/18603006 </v>
      </c>
      <c r="N206" s="7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6" t="s">
        <v>432</v>
      </c>
      <c r="B207" s="4" t="s">
        <v>433</v>
      </c>
      <c r="C207" s="3">
        <v>36</v>
      </c>
      <c r="D207" s="5">
        <v>14.99</v>
      </c>
      <c r="E207" s="3">
        <v>32361</v>
      </c>
      <c r="F207" s="4" t="s">
        <v>111</v>
      </c>
      <c r="G207" s="16" t="s">
        <v>61</v>
      </c>
      <c r="H207" s="5">
        <v>3.23</v>
      </c>
      <c r="I207" s="4" t="s">
        <v>31</v>
      </c>
      <c r="J207" s="4" t="s">
        <v>190</v>
      </c>
      <c r="K207" s="4"/>
      <c r="L207" s="4"/>
      <c r="M207" s="17" t="str">
        <f>HYPERLINK("http://slimages.macys.com/is/image/MCY/18868114 ")</f>
        <v xml:space="preserve">http://slimages.macys.com/is/image/MCY/18868114 </v>
      </c>
      <c r="N207" s="7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6" t="s">
        <v>434</v>
      </c>
      <c r="B208" s="4" t="s">
        <v>435</v>
      </c>
      <c r="C208" s="3">
        <v>6</v>
      </c>
      <c r="D208" s="5">
        <v>14.99</v>
      </c>
      <c r="E208" s="3">
        <v>32369</v>
      </c>
      <c r="F208" s="4" t="s">
        <v>111</v>
      </c>
      <c r="G208" s="16" t="s">
        <v>61</v>
      </c>
      <c r="H208" s="5">
        <v>3.23</v>
      </c>
      <c r="I208" s="4" t="s">
        <v>31</v>
      </c>
      <c r="J208" s="4" t="s">
        <v>190</v>
      </c>
      <c r="K208" s="4"/>
      <c r="L208" s="4"/>
      <c r="M208" s="17" t="str">
        <f>HYPERLINK("http://slimages.macys.com/is/image/MCY/18533550 ")</f>
        <v xml:space="preserve">http://slimages.macys.com/is/image/MCY/18533550 </v>
      </c>
      <c r="N208" s="7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6" t="s">
        <v>436</v>
      </c>
      <c r="B209" s="4" t="s">
        <v>437</v>
      </c>
      <c r="C209" s="3">
        <v>40</v>
      </c>
      <c r="D209" s="5">
        <v>14.99</v>
      </c>
      <c r="E209" s="3">
        <v>32362</v>
      </c>
      <c r="F209" s="4" t="s">
        <v>179</v>
      </c>
      <c r="G209" s="16" t="s">
        <v>61</v>
      </c>
      <c r="H209" s="5">
        <v>3.23</v>
      </c>
      <c r="I209" s="4" t="s">
        <v>31</v>
      </c>
      <c r="J209" s="4" t="s">
        <v>190</v>
      </c>
      <c r="K209" s="4"/>
      <c r="L209" s="4"/>
      <c r="M209" s="17" t="str">
        <f>HYPERLINK("http://slimages.macys.com/is/image/MCY/18868114 ")</f>
        <v xml:space="preserve">http://slimages.macys.com/is/image/MCY/18868114 </v>
      </c>
      <c r="N209" s="7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6" t="s">
        <v>438</v>
      </c>
      <c r="B210" s="4" t="s">
        <v>439</v>
      </c>
      <c r="C210" s="3">
        <v>3</v>
      </c>
      <c r="D210" s="5">
        <v>14.99</v>
      </c>
      <c r="E210" s="3">
        <v>32368</v>
      </c>
      <c r="F210" s="4" t="s">
        <v>179</v>
      </c>
      <c r="G210" s="16" t="s">
        <v>61</v>
      </c>
      <c r="H210" s="5">
        <v>3.23</v>
      </c>
      <c r="I210" s="4" t="s">
        <v>31</v>
      </c>
      <c r="J210" s="4" t="s">
        <v>190</v>
      </c>
      <c r="K210" s="4"/>
      <c r="L210" s="4"/>
      <c r="M210" s="17" t="str">
        <f>HYPERLINK("http://slimages.macys.com/is/image/MCY/18533550 ")</f>
        <v xml:space="preserve">http://slimages.macys.com/is/image/MCY/18533550 </v>
      </c>
      <c r="N210" s="7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6" t="s">
        <v>440</v>
      </c>
      <c r="B211" s="4" t="s">
        <v>441</v>
      </c>
      <c r="C211" s="3">
        <v>5</v>
      </c>
      <c r="D211" s="5">
        <v>14.99</v>
      </c>
      <c r="E211" s="3">
        <v>32366</v>
      </c>
      <c r="F211" s="4" t="s">
        <v>179</v>
      </c>
      <c r="G211" s="16" t="s">
        <v>61</v>
      </c>
      <c r="H211" s="5">
        <v>3.23</v>
      </c>
      <c r="I211" s="4" t="s">
        <v>31</v>
      </c>
      <c r="J211" s="4" t="s">
        <v>190</v>
      </c>
      <c r="K211" s="4"/>
      <c r="L211" s="4"/>
      <c r="M211" s="17" t="str">
        <f>HYPERLINK("http://slimages.macys.com/is/image/MCY/18603006 ")</f>
        <v xml:space="preserve">http://slimages.macys.com/is/image/MCY/18603006 </v>
      </c>
      <c r="N211" s="7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6" t="s">
        <v>442</v>
      </c>
      <c r="B212" s="4" t="s">
        <v>443</v>
      </c>
      <c r="C212" s="3">
        <v>6</v>
      </c>
      <c r="D212" s="5">
        <v>14.99</v>
      </c>
      <c r="E212" s="3">
        <v>32363</v>
      </c>
      <c r="F212" s="4" t="s">
        <v>111</v>
      </c>
      <c r="G212" s="16" t="s">
        <v>61</v>
      </c>
      <c r="H212" s="5">
        <v>3.23</v>
      </c>
      <c r="I212" s="4" t="s">
        <v>31</v>
      </c>
      <c r="J212" s="4" t="s">
        <v>190</v>
      </c>
      <c r="K212" s="4"/>
      <c r="L212" s="4"/>
      <c r="M212" s="17" t="str">
        <f>HYPERLINK("http://slimages.macys.com/is/image/MCY/18868114 ")</f>
        <v xml:space="preserve">http://slimages.macys.com/is/image/MCY/18868114 </v>
      </c>
      <c r="N212" s="7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6" t="s">
        <v>440</v>
      </c>
      <c r="B213" s="4" t="s">
        <v>441</v>
      </c>
      <c r="C213" s="3">
        <v>10</v>
      </c>
      <c r="D213" s="5">
        <v>14.99</v>
      </c>
      <c r="E213" s="3">
        <v>32366</v>
      </c>
      <c r="F213" s="4" t="s">
        <v>179</v>
      </c>
      <c r="G213" s="16" t="s">
        <v>61</v>
      </c>
      <c r="H213" s="5">
        <v>3.23</v>
      </c>
      <c r="I213" s="4" t="s">
        <v>31</v>
      </c>
      <c r="J213" s="4" t="s">
        <v>190</v>
      </c>
      <c r="K213" s="4"/>
      <c r="L213" s="4"/>
      <c r="M213" s="17" t="str">
        <f>HYPERLINK("http://slimages.macys.com/is/image/MCY/18603006 ")</f>
        <v xml:space="preserve">http://slimages.macys.com/is/image/MCY/18603006 </v>
      </c>
      <c r="N213" s="7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6" t="s">
        <v>434</v>
      </c>
      <c r="B214" s="4" t="s">
        <v>435</v>
      </c>
      <c r="C214" s="3">
        <v>10</v>
      </c>
      <c r="D214" s="5">
        <v>14.99</v>
      </c>
      <c r="E214" s="3">
        <v>32369</v>
      </c>
      <c r="F214" s="4" t="s">
        <v>111</v>
      </c>
      <c r="G214" s="16" t="s">
        <v>61</v>
      </c>
      <c r="H214" s="5">
        <v>3.23</v>
      </c>
      <c r="I214" s="4" t="s">
        <v>31</v>
      </c>
      <c r="J214" s="4" t="s">
        <v>190</v>
      </c>
      <c r="K214" s="4"/>
      <c r="L214" s="4"/>
      <c r="M214" s="17" t="str">
        <f>HYPERLINK("http://slimages.macys.com/is/image/MCY/18533550 ")</f>
        <v xml:space="preserve">http://slimages.macys.com/is/image/MCY/18533550 </v>
      </c>
      <c r="N214" s="7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6" t="s">
        <v>444</v>
      </c>
      <c r="B215" s="4" t="s">
        <v>445</v>
      </c>
      <c r="C215" s="3">
        <v>12</v>
      </c>
      <c r="D215" s="5">
        <v>14.99</v>
      </c>
      <c r="E215" s="3">
        <v>29310</v>
      </c>
      <c r="F215" s="4" t="s">
        <v>66</v>
      </c>
      <c r="G215" s="16" t="s">
        <v>61</v>
      </c>
      <c r="H215" s="5">
        <v>3.23</v>
      </c>
      <c r="I215" s="4" t="s">
        <v>31</v>
      </c>
      <c r="J215" s="4" t="s">
        <v>190</v>
      </c>
      <c r="K215" s="4"/>
      <c r="L215" s="4"/>
      <c r="M215" s="17" t="str">
        <f>HYPERLINK("http://slimages.macys.com/is/image/MCY/18540674 ")</f>
        <v xml:space="preserve">http://slimages.macys.com/is/image/MCY/18540674 </v>
      </c>
      <c r="N215" s="7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6" t="s">
        <v>446</v>
      </c>
      <c r="B216" s="4" t="s">
        <v>447</v>
      </c>
      <c r="C216" s="3">
        <v>3</v>
      </c>
      <c r="D216" s="5">
        <v>14.99</v>
      </c>
      <c r="E216" s="3">
        <v>32364</v>
      </c>
      <c r="F216" s="4" t="s">
        <v>51</v>
      </c>
      <c r="G216" s="16" t="s">
        <v>61</v>
      </c>
      <c r="H216" s="5">
        <v>3.23</v>
      </c>
      <c r="I216" s="4" t="s">
        <v>31</v>
      </c>
      <c r="J216" s="4" t="s">
        <v>190</v>
      </c>
      <c r="K216" s="4"/>
      <c r="L216" s="4"/>
      <c r="M216" s="17" t="str">
        <f>HYPERLINK("http://slimages.macys.com/is/image/MCY/18868114 ")</f>
        <v xml:space="preserve">http://slimages.macys.com/is/image/MCY/18868114 </v>
      </c>
      <c r="N216" s="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6" t="s">
        <v>438</v>
      </c>
      <c r="B217" s="4" t="s">
        <v>439</v>
      </c>
      <c r="C217" s="3">
        <v>21</v>
      </c>
      <c r="D217" s="5">
        <v>14.99</v>
      </c>
      <c r="E217" s="3">
        <v>32368</v>
      </c>
      <c r="F217" s="4" t="s">
        <v>179</v>
      </c>
      <c r="G217" s="16" t="s">
        <v>61</v>
      </c>
      <c r="H217" s="5">
        <v>3.23</v>
      </c>
      <c r="I217" s="4" t="s">
        <v>31</v>
      </c>
      <c r="J217" s="4" t="s">
        <v>190</v>
      </c>
      <c r="K217" s="4"/>
      <c r="L217" s="4"/>
      <c r="M217" s="17" t="str">
        <f>HYPERLINK("http://slimages.macys.com/is/image/MCY/18533550 ")</f>
        <v xml:space="preserve">http://slimages.macys.com/is/image/MCY/18533550 </v>
      </c>
      <c r="N217" s="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6" t="s">
        <v>432</v>
      </c>
      <c r="B218" s="4" t="s">
        <v>433</v>
      </c>
      <c r="C218" s="3">
        <v>13</v>
      </c>
      <c r="D218" s="5">
        <v>14.99</v>
      </c>
      <c r="E218" s="3">
        <v>32361</v>
      </c>
      <c r="F218" s="4" t="s">
        <v>111</v>
      </c>
      <c r="G218" s="16" t="s">
        <v>61</v>
      </c>
      <c r="H218" s="5">
        <v>3.23</v>
      </c>
      <c r="I218" s="4" t="s">
        <v>31</v>
      </c>
      <c r="J218" s="4" t="s">
        <v>190</v>
      </c>
      <c r="K218" s="4"/>
      <c r="L218" s="4"/>
      <c r="M218" s="17" t="str">
        <f>HYPERLINK("http://slimages.macys.com/is/image/MCY/18868114 ")</f>
        <v xml:space="preserve">http://slimages.macys.com/is/image/MCY/18868114 </v>
      </c>
      <c r="N218" s="7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6" t="s">
        <v>448</v>
      </c>
      <c r="B219" s="4" t="s">
        <v>449</v>
      </c>
      <c r="C219" s="3">
        <v>9</v>
      </c>
      <c r="D219" s="5">
        <v>14.99</v>
      </c>
      <c r="E219" s="3">
        <v>29311</v>
      </c>
      <c r="F219" s="4" t="s">
        <v>51</v>
      </c>
      <c r="G219" s="16" t="s">
        <v>61</v>
      </c>
      <c r="H219" s="5">
        <v>3.23</v>
      </c>
      <c r="I219" s="4" t="s">
        <v>31</v>
      </c>
      <c r="J219" s="4" t="s">
        <v>190</v>
      </c>
      <c r="K219" s="4"/>
      <c r="L219" s="4"/>
      <c r="M219" s="17" t="str">
        <f t="shared" ref="M219:M220" si="29">HYPERLINK("http://slimages.macys.com/is/image/MCY/18540674 ")</f>
        <v xml:space="preserve">http://slimages.macys.com/is/image/MCY/18540674 </v>
      </c>
      <c r="N219" s="7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6" t="s">
        <v>450</v>
      </c>
      <c r="B220" s="4" t="s">
        <v>451</v>
      </c>
      <c r="C220" s="3">
        <v>14</v>
      </c>
      <c r="D220" s="5">
        <v>14.99</v>
      </c>
      <c r="E220" s="3">
        <v>29312</v>
      </c>
      <c r="F220" s="4" t="s">
        <v>452</v>
      </c>
      <c r="G220" s="16" t="s">
        <v>61</v>
      </c>
      <c r="H220" s="5">
        <v>3.23</v>
      </c>
      <c r="I220" s="4" t="s">
        <v>31</v>
      </c>
      <c r="J220" s="4" t="s">
        <v>190</v>
      </c>
      <c r="K220" s="4"/>
      <c r="L220" s="4"/>
      <c r="M220" s="17" t="str">
        <f t="shared" si="29"/>
        <v xml:space="preserve">http://slimages.macys.com/is/image/MCY/18540674 </v>
      </c>
      <c r="N220" s="7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6" t="s">
        <v>442</v>
      </c>
      <c r="B221" s="4" t="s">
        <v>443</v>
      </c>
      <c r="C221" s="3">
        <v>7</v>
      </c>
      <c r="D221" s="5">
        <v>14.99</v>
      </c>
      <c r="E221" s="3">
        <v>32363</v>
      </c>
      <c r="F221" s="4" t="s">
        <v>111</v>
      </c>
      <c r="G221" s="16" t="s">
        <v>61</v>
      </c>
      <c r="H221" s="5">
        <v>3.23</v>
      </c>
      <c r="I221" s="4" t="s">
        <v>31</v>
      </c>
      <c r="J221" s="4" t="s">
        <v>190</v>
      </c>
      <c r="K221" s="4"/>
      <c r="L221" s="4"/>
      <c r="M221" s="17" t="str">
        <f>HYPERLINK("http://slimages.macys.com/is/image/MCY/18868114 ")</f>
        <v xml:space="preserve">http://slimages.macys.com/is/image/MCY/18868114 </v>
      </c>
      <c r="N221" s="7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6" t="s">
        <v>430</v>
      </c>
      <c r="B222" s="4" t="s">
        <v>431</v>
      </c>
      <c r="C222" s="3">
        <v>12</v>
      </c>
      <c r="D222" s="5">
        <v>14.99</v>
      </c>
      <c r="E222" s="3">
        <v>32365</v>
      </c>
      <c r="F222" s="4" t="s">
        <v>111</v>
      </c>
      <c r="G222" s="16" t="s">
        <v>61</v>
      </c>
      <c r="H222" s="5">
        <v>3.23</v>
      </c>
      <c r="I222" s="4" t="s">
        <v>31</v>
      </c>
      <c r="J222" s="4" t="s">
        <v>190</v>
      </c>
      <c r="K222" s="4"/>
      <c r="L222" s="4"/>
      <c r="M222" s="17" t="str">
        <f>HYPERLINK("http://slimages.macys.com/is/image/MCY/18603006 ")</f>
        <v xml:space="preserve">http://slimages.macys.com/is/image/MCY/18603006 </v>
      </c>
      <c r="N222" s="7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6" t="s">
        <v>446</v>
      </c>
      <c r="B223" s="4" t="s">
        <v>447</v>
      </c>
      <c r="C223" s="3">
        <v>16</v>
      </c>
      <c r="D223" s="5">
        <v>14.99</v>
      </c>
      <c r="E223" s="3">
        <v>32364</v>
      </c>
      <c r="F223" s="4" t="s">
        <v>51</v>
      </c>
      <c r="G223" s="16" t="s">
        <v>61</v>
      </c>
      <c r="H223" s="5">
        <v>3.23</v>
      </c>
      <c r="I223" s="4" t="s">
        <v>31</v>
      </c>
      <c r="J223" s="4" t="s">
        <v>190</v>
      </c>
      <c r="K223" s="4"/>
      <c r="L223" s="4"/>
      <c r="M223" s="17" t="str">
        <f t="shared" ref="M223:M226" si="30">HYPERLINK("http://slimages.macys.com/is/image/MCY/18868114 ")</f>
        <v xml:space="preserve">http://slimages.macys.com/is/image/MCY/18868114 </v>
      </c>
      <c r="N223" s="7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6" t="s">
        <v>432</v>
      </c>
      <c r="B224" s="4" t="s">
        <v>433</v>
      </c>
      <c r="C224" s="3">
        <v>7</v>
      </c>
      <c r="D224" s="5">
        <v>14.99</v>
      </c>
      <c r="E224" s="3">
        <v>32361</v>
      </c>
      <c r="F224" s="4" t="s">
        <v>111</v>
      </c>
      <c r="G224" s="16" t="s">
        <v>61</v>
      </c>
      <c r="H224" s="5">
        <v>3.23</v>
      </c>
      <c r="I224" s="4" t="s">
        <v>31</v>
      </c>
      <c r="J224" s="4" t="s">
        <v>190</v>
      </c>
      <c r="K224" s="4"/>
      <c r="L224" s="4"/>
      <c r="M224" s="17" t="str">
        <f t="shared" si="30"/>
        <v xml:space="preserve">http://slimages.macys.com/is/image/MCY/18868114 </v>
      </c>
      <c r="N224" s="7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6" t="s">
        <v>442</v>
      </c>
      <c r="B225" s="4" t="s">
        <v>443</v>
      </c>
      <c r="C225" s="3">
        <v>43</v>
      </c>
      <c r="D225" s="5">
        <v>14.99</v>
      </c>
      <c r="E225" s="3">
        <v>32363</v>
      </c>
      <c r="F225" s="4" t="s">
        <v>111</v>
      </c>
      <c r="G225" s="16" t="s">
        <v>61</v>
      </c>
      <c r="H225" s="5">
        <v>3.23</v>
      </c>
      <c r="I225" s="4" t="s">
        <v>31</v>
      </c>
      <c r="J225" s="4" t="s">
        <v>190</v>
      </c>
      <c r="K225" s="4"/>
      <c r="L225" s="4"/>
      <c r="M225" s="17" t="str">
        <f t="shared" si="30"/>
        <v xml:space="preserve">http://slimages.macys.com/is/image/MCY/18868114 </v>
      </c>
      <c r="N225" s="7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6" t="s">
        <v>436</v>
      </c>
      <c r="B226" s="4" t="s">
        <v>437</v>
      </c>
      <c r="C226" s="3">
        <v>17</v>
      </c>
      <c r="D226" s="5">
        <v>14.99</v>
      </c>
      <c r="E226" s="3">
        <v>32362</v>
      </c>
      <c r="F226" s="4" t="s">
        <v>179</v>
      </c>
      <c r="G226" s="16" t="s">
        <v>61</v>
      </c>
      <c r="H226" s="5">
        <v>3.23</v>
      </c>
      <c r="I226" s="4" t="s">
        <v>31</v>
      </c>
      <c r="J226" s="4" t="s">
        <v>190</v>
      </c>
      <c r="K226" s="4"/>
      <c r="L226" s="4"/>
      <c r="M226" s="17" t="str">
        <f t="shared" si="30"/>
        <v xml:space="preserve">http://slimages.macys.com/is/image/MCY/18868114 </v>
      </c>
      <c r="N226" s="7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6" t="s">
        <v>453</v>
      </c>
      <c r="B227" s="4" t="s">
        <v>454</v>
      </c>
      <c r="C227" s="3">
        <v>1</v>
      </c>
      <c r="D227" s="5">
        <v>14.99</v>
      </c>
      <c r="E227" s="3">
        <v>32371</v>
      </c>
      <c r="F227" s="4" t="s">
        <v>51</v>
      </c>
      <c r="G227" s="16" t="s">
        <v>61</v>
      </c>
      <c r="H227" s="5">
        <v>3.23</v>
      </c>
      <c r="I227" s="4" t="s">
        <v>31</v>
      </c>
      <c r="J227" s="4" t="s">
        <v>190</v>
      </c>
      <c r="K227" s="4"/>
      <c r="L227" s="4"/>
      <c r="M227" s="17" t="str">
        <f>HYPERLINK("http://slimages.macys.com/is/image/MCY/18503279 ")</f>
        <v xml:space="preserve">http://slimages.macys.com/is/image/MCY/18503279 </v>
      </c>
      <c r="N227" s="7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6" t="s">
        <v>442</v>
      </c>
      <c r="B228" s="4" t="s">
        <v>443</v>
      </c>
      <c r="C228" s="3">
        <v>33</v>
      </c>
      <c r="D228" s="5">
        <v>14.99</v>
      </c>
      <c r="E228" s="3">
        <v>32363</v>
      </c>
      <c r="F228" s="4" t="s">
        <v>111</v>
      </c>
      <c r="G228" s="16" t="s">
        <v>61</v>
      </c>
      <c r="H228" s="5">
        <v>3.23</v>
      </c>
      <c r="I228" s="4" t="s">
        <v>31</v>
      </c>
      <c r="J228" s="4" t="s">
        <v>190</v>
      </c>
      <c r="K228" s="4"/>
      <c r="L228" s="4"/>
      <c r="M228" s="17" t="str">
        <f t="shared" ref="M228:M229" si="31">HYPERLINK("http://slimages.macys.com/is/image/MCY/18868114 ")</f>
        <v xml:space="preserve">http://slimages.macys.com/is/image/MCY/18868114 </v>
      </c>
      <c r="N228" s="7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6" t="s">
        <v>446</v>
      </c>
      <c r="B229" s="4" t="s">
        <v>447</v>
      </c>
      <c r="C229" s="3">
        <v>5</v>
      </c>
      <c r="D229" s="5">
        <v>14.99</v>
      </c>
      <c r="E229" s="3">
        <v>32364</v>
      </c>
      <c r="F229" s="4" t="s">
        <v>51</v>
      </c>
      <c r="G229" s="16" t="s">
        <v>61</v>
      </c>
      <c r="H229" s="5">
        <v>3.23</v>
      </c>
      <c r="I229" s="4" t="s">
        <v>31</v>
      </c>
      <c r="J229" s="4" t="s">
        <v>190</v>
      </c>
      <c r="K229" s="4"/>
      <c r="L229" s="4"/>
      <c r="M229" s="17" t="str">
        <f t="shared" si="31"/>
        <v xml:space="preserve">http://slimages.macys.com/is/image/MCY/18868114 </v>
      </c>
      <c r="N229" s="7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6" t="s">
        <v>455</v>
      </c>
      <c r="B230" s="4" t="s">
        <v>456</v>
      </c>
      <c r="C230" s="3">
        <v>1</v>
      </c>
      <c r="D230" s="5">
        <v>14.99</v>
      </c>
      <c r="E230" s="3">
        <v>32367</v>
      </c>
      <c r="F230" s="4" t="s">
        <v>111</v>
      </c>
      <c r="G230" s="16" t="s">
        <v>61</v>
      </c>
      <c r="H230" s="5">
        <v>3.23</v>
      </c>
      <c r="I230" s="4" t="s">
        <v>31</v>
      </c>
      <c r="J230" s="4" t="s">
        <v>190</v>
      </c>
      <c r="K230" s="4"/>
      <c r="L230" s="4"/>
      <c r="M230" s="17" t="str">
        <f>HYPERLINK("http://slimages.macys.com/is/image/MCY/18533550 ")</f>
        <v xml:space="preserve">http://slimages.macys.com/is/image/MCY/18533550 </v>
      </c>
      <c r="N230" s="7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6" t="s">
        <v>432</v>
      </c>
      <c r="B231" s="4" t="s">
        <v>433</v>
      </c>
      <c r="C231" s="3">
        <v>7</v>
      </c>
      <c r="D231" s="5">
        <v>14.99</v>
      </c>
      <c r="E231" s="3">
        <v>32361</v>
      </c>
      <c r="F231" s="4" t="s">
        <v>111</v>
      </c>
      <c r="G231" s="16" t="s">
        <v>61</v>
      </c>
      <c r="H231" s="5">
        <v>3.23</v>
      </c>
      <c r="I231" s="4" t="s">
        <v>31</v>
      </c>
      <c r="J231" s="4" t="s">
        <v>190</v>
      </c>
      <c r="K231" s="4"/>
      <c r="L231" s="4"/>
      <c r="M231" s="17" t="str">
        <f t="shared" ref="M231:M232" si="32">HYPERLINK("http://slimages.macys.com/is/image/MCY/18868114 ")</f>
        <v xml:space="preserve">http://slimages.macys.com/is/image/MCY/18868114 </v>
      </c>
      <c r="N231" s="7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6" t="s">
        <v>436</v>
      </c>
      <c r="B232" s="4" t="s">
        <v>437</v>
      </c>
      <c r="C232" s="3">
        <v>23</v>
      </c>
      <c r="D232" s="5">
        <v>14.99</v>
      </c>
      <c r="E232" s="3">
        <v>32362</v>
      </c>
      <c r="F232" s="4" t="s">
        <v>179</v>
      </c>
      <c r="G232" s="16" t="s">
        <v>61</v>
      </c>
      <c r="H232" s="5">
        <v>3.23</v>
      </c>
      <c r="I232" s="4" t="s">
        <v>31</v>
      </c>
      <c r="J232" s="4" t="s">
        <v>190</v>
      </c>
      <c r="K232" s="4"/>
      <c r="L232" s="4"/>
      <c r="M232" s="17" t="str">
        <f t="shared" si="32"/>
        <v xml:space="preserve">http://slimages.macys.com/is/image/MCY/18868114 </v>
      </c>
      <c r="N232" s="7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6" t="s">
        <v>438</v>
      </c>
      <c r="B233" s="4" t="s">
        <v>439</v>
      </c>
      <c r="C233" s="3">
        <v>4</v>
      </c>
      <c r="D233" s="5">
        <v>14.99</v>
      </c>
      <c r="E233" s="3">
        <v>32368</v>
      </c>
      <c r="F233" s="4" t="s">
        <v>179</v>
      </c>
      <c r="G233" s="16" t="s">
        <v>61</v>
      </c>
      <c r="H233" s="5">
        <v>3.23</v>
      </c>
      <c r="I233" s="4" t="s">
        <v>31</v>
      </c>
      <c r="J233" s="4" t="s">
        <v>190</v>
      </c>
      <c r="K233" s="4"/>
      <c r="L233" s="4"/>
      <c r="M233" s="17" t="str">
        <f t="shared" ref="M233:M234" si="33">HYPERLINK("http://slimages.macys.com/is/image/MCY/18533550 ")</f>
        <v xml:space="preserve">http://slimages.macys.com/is/image/MCY/18533550 </v>
      </c>
      <c r="N233" s="7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6" t="s">
        <v>455</v>
      </c>
      <c r="B234" s="4" t="s">
        <v>456</v>
      </c>
      <c r="C234" s="3">
        <v>8</v>
      </c>
      <c r="D234" s="5">
        <v>14.99</v>
      </c>
      <c r="E234" s="3">
        <v>32367</v>
      </c>
      <c r="F234" s="4" t="s">
        <v>111</v>
      </c>
      <c r="G234" s="16" t="s">
        <v>61</v>
      </c>
      <c r="H234" s="5">
        <v>3.23</v>
      </c>
      <c r="I234" s="4" t="s">
        <v>31</v>
      </c>
      <c r="J234" s="4" t="s">
        <v>190</v>
      </c>
      <c r="K234" s="4"/>
      <c r="L234" s="4"/>
      <c r="M234" s="17" t="str">
        <f t="shared" si="33"/>
        <v xml:space="preserve">http://slimages.macys.com/is/image/MCY/18533550 </v>
      </c>
      <c r="N234" s="7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6" t="s">
        <v>442</v>
      </c>
      <c r="B235" s="4" t="s">
        <v>443</v>
      </c>
      <c r="C235" s="3">
        <v>32</v>
      </c>
      <c r="D235" s="5">
        <v>14.99</v>
      </c>
      <c r="E235" s="3">
        <v>32363</v>
      </c>
      <c r="F235" s="4" t="s">
        <v>111</v>
      </c>
      <c r="G235" s="16" t="s">
        <v>61</v>
      </c>
      <c r="H235" s="5">
        <v>3.23</v>
      </c>
      <c r="I235" s="4" t="s">
        <v>31</v>
      </c>
      <c r="J235" s="4" t="s">
        <v>190</v>
      </c>
      <c r="K235" s="4"/>
      <c r="L235" s="4"/>
      <c r="M235" s="17" t="str">
        <f t="shared" ref="M235:M236" si="34">HYPERLINK("http://slimages.macys.com/is/image/MCY/18868114 ")</f>
        <v xml:space="preserve">http://slimages.macys.com/is/image/MCY/18868114 </v>
      </c>
      <c r="N235" s="7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6" t="s">
        <v>436</v>
      </c>
      <c r="B236" s="4" t="s">
        <v>437</v>
      </c>
      <c r="C236" s="3">
        <v>20</v>
      </c>
      <c r="D236" s="5">
        <v>14.99</v>
      </c>
      <c r="E236" s="3">
        <v>32362</v>
      </c>
      <c r="F236" s="4" t="s">
        <v>179</v>
      </c>
      <c r="G236" s="16" t="s">
        <v>61</v>
      </c>
      <c r="H236" s="5">
        <v>3.23</v>
      </c>
      <c r="I236" s="4" t="s">
        <v>31</v>
      </c>
      <c r="J236" s="4" t="s">
        <v>190</v>
      </c>
      <c r="K236" s="4"/>
      <c r="L236" s="4"/>
      <c r="M236" s="17" t="str">
        <f t="shared" si="34"/>
        <v xml:space="preserve">http://slimages.macys.com/is/image/MCY/18868114 </v>
      </c>
      <c r="N236" s="7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6" t="s">
        <v>450</v>
      </c>
      <c r="B237" s="4" t="s">
        <v>451</v>
      </c>
      <c r="C237" s="3">
        <v>1</v>
      </c>
      <c r="D237" s="5">
        <v>14.99</v>
      </c>
      <c r="E237" s="3">
        <v>29312</v>
      </c>
      <c r="F237" s="4" t="s">
        <v>452</v>
      </c>
      <c r="G237" s="16" t="s">
        <v>61</v>
      </c>
      <c r="H237" s="5">
        <v>3.23</v>
      </c>
      <c r="I237" s="4" t="s">
        <v>31</v>
      </c>
      <c r="J237" s="4" t="s">
        <v>190</v>
      </c>
      <c r="K237" s="4"/>
      <c r="L237" s="4"/>
      <c r="M237" s="17" t="str">
        <f>HYPERLINK("http://slimages.macys.com/is/image/MCY/18540674 ")</f>
        <v xml:space="preserve">http://slimages.macys.com/is/image/MCY/18540674 </v>
      </c>
      <c r="N237" s="7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6" t="s">
        <v>432</v>
      </c>
      <c r="B238" s="4" t="s">
        <v>433</v>
      </c>
      <c r="C238" s="3">
        <v>37</v>
      </c>
      <c r="D238" s="5">
        <v>14.99</v>
      </c>
      <c r="E238" s="3">
        <v>32361</v>
      </c>
      <c r="F238" s="4" t="s">
        <v>111</v>
      </c>
      <c r="G238" s="16" t="s">
        <v>61</v>
      </c>
      <c r="H238" s="5">
        <v>3.23</v>
      </c>
      <c r="I238" s="4" t="s">
        <v>31</v>
      </c>
      <c r="J238" s="4" t="s">
        <v>190</v>
      </c>
      <c r="K238" s="4"/>
      <c r="L238" s="4"/>
      <c r="M238" s="17" t="str">
        <f>HYPERLINK("http://slimages.macys.com/is/image/MCY/18868114 ")</f>
        <v xml:space="preserve">http://slimages.macys.com/is/image/MCY/18868114 </v>
      </c>
      <c r="N238" s="7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6" t="s">
        <v>434</v>
      </c>
      <c r="B239" s="4" t="s">
        <v>435</v>
      </c>
      <c r="C239" s="3">
        <v>8</v>
      </c>
      <c r="D239" s="5">
        <v>14.99</v>
      </c>
      <c r="E239" s="3">
        <v>32369</v>
      </c>
      <c r="F239" s="4" t="s">
        <v>111</v>
      </c>
      <c r="G239" s="16" t="s">
        <v>61</v>
      </c>
      <c r="H239" s="5">
        <v>3.23</v>
      </c>
      <c r="I239" s="4" t="s">
        <v>31</v>
      </c>
      <c r="J239" s="4" t="s">
        <v>190</v>
      </c>
      <c r="K239" s="4"/>
      <c r="L239" s="4"/>
      <c r="M239" s="17" t="str">
        <f>HYPERLINK("http://slimages.macys.com/is/image/MCY/18533550 ")</f>
        <v xml:space="preserve">http://slimages.macys.com/is/image/MCY/18533550 </v>
      </c>
      <c r="N239" s="7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6" t="s">
        <v>430</v>
      </c>
      <c r="B240" s="4" t="s">
        <v>431</v>
      </c>
      <c r="C240" s="3">
        <v>1</v>
      </c>
      <c r="D240" s="5">
        <v>14.99</v>
      </c>
      <c r="E240" s="3">
        <v>32365</v>
      </c>
      <c r="F240" s="4" t="s">
        <v>111</v>
      </c>
      <c r="G240" s="16" t="s">
        <v>61</v>
      </c>
      <c r="H240" s="5">
        <v>3.23</v>
      </c>
      <c r="I240" s="4" t="s">
        <v>31</v>
      </c>
      <c r="J240" s="4" t="s">
        <v>190</v>
      </c>
      <c r="K240" s="4"/>
      <c r="L240" s="4"/>
      <c r="M240" s="17" t="str">
        <f>HYPERLINK("http://slimages.macys.com/is/image/MCY/18603006 ")</f>
        <v xml:space="preserve">http://slimages.macys.com/is/image/MCY/18603006 </v>
      </c>
      <c r="N240" s="7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6" t="s">
        <v>446</v>
      </c>
      <c r="B241" s="4" t="s">
        <v>447</v>
      </c>
      <c r="C241" s="3">
        <v>26</v>
      </c>
      <c r="D241" s="5">
        <v>14.99</v>
      </c>
      <c r="E241" s="3">
        <v>32364</v>
      </c>
      <c r="F241" s="4" t="s">
        <v>51</v>
      </c>
      <c r="G241" s="16" t="s">
        <v>61</v>
      </c>
      <c r="H241" s="5">
        <v>3.23</v>
      </c>
      <c r="I241" s="4" t="s">
        <v>31</v>
      </c>
      <c r="J241" s="4" t="s">
        <v>190</v>
      </c>
      <c r="K241" s="4"/>
      <c r="L241" s="4"/>
      <c r="M241" s="17" t="str">
        <f>HYPERLINK("http://slimages.macys.com/is/image/MCY/18868114 ")</f>
        <v xml:space="preserve">http://slimages.macys.com/is/image/MCY/18868114 </v>
      </c>
      <c r="N241" s="7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6" t="s">
        <v>457</v>
      </c>
      <c r="B242" s="4" t="s">
        <v>458</v>
      </c>
      <c r="C242" s="3">
        <v>1</v>
      </c>
      <c r="D242" s="5">
        <v>14.99</v>
      </c>
      <c r="E242" s="3">
        <v>32370</v>
      </c>
      <c r="F242" s="4" t="s">
        <v>157</v>
      </c>
      <c r="G242" s="16" t="s">
        <v>61</v>
      </c>
      <c r="H242" s="5">
        <v>3.23</v>
      </c>
      <c r="I242" s="4" t="s">
        <v>31</v>
      </c>
      <c r="J242" s="4" t="s">
        <v>190</v>
      </c>
      <c r="K242" s="4"/>
      <c r="L242" s="4"/>
      <c r="M242" s="17" t="str">
        <f>HYPERLINK("http://slimages.macys.com/is/image/MCY/18503279 ")</f>
        <v xml:space="preserve">http://slimages.macys.com/is/image/MCY/18503279 </v>
      </c>
      <c r="N242" s="7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6" t="s">
        <v>442</v>
      </c>
      <c r="B243" s="4" t="s">
        <v>443</v>
      </c>
      <c r="C243" s="3">
        <v>18</v>
      </c>
      <c r="D243" s="5">
        <v>14.99</v>
      </c>
      <c r="E243" s="3">
        <v>32363</v>
      </c>
      <c r="F243" s="4" t="s">
        <v>111</v>
      </c>
      <c r="G243" s="16" t="s">
        <v>61</v>
      </c>
      <c r="H243" s="5">
        <v>3.23</v>
      </c>
      <c r="I243" s="4" t="s">
        <v>31</v>
      </c>
      <c r="J243" s="4" t="s">
        <v>190</v>
      </c>
      <c r="K243" s="4"/>
      <c r="L243" s="4"/>
      <c r="M243" s="17" t="str">
        <f t="shared" ref="M243:M244" si="35">HYPERLINK("http://slimages.macys.com/is/image/MCY/18868114 ")</f>
        <v xml:space="preserve">http://slimages.macys.com/is/image/MCY/18868114 </v>
      </c>
      <c r="N243" s="7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6" t="s">
        <v>436</v>
      </c>
      <c r="B244" s="4" t="s">
        <v>437</v>
      </c>
      <c r="C244" s="3">
        <v>22</v>
      </c>
      <c r="D244" s="5">
        <v>14.99</v>
      </c>
      <c r="E244" s="3">
        <v>32362</v>
      </c>
      <c r="F244" s="4" t="s">
        <v>179</v>
      </c>
      <c r="G244" s="16" t="s">
        <v>61</v>
      </c>
      <c r="H244" s="5">
        <v>3.23</v>
      </c>
      <c r="I244" s="4" t="s">
        <v>31</v>
      </c>
      <c r="J244" s="4" t="s">
        <v>190</v>
      </c>
      <c r="K244" s="4"/>
      <c r="L244" s="4"/>
      <c r="M244" s="17" t="str">
        <f t="shared" si="35"/>
        <v xml:space="preserve">http://slimages.macys.com/is/image/MCY/18868114 </v>
      </c>
      <c r="N244" s="7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6" t="s">
        <v>444</v>
      </c>
      <c r="B245" s="4" t="s">
        <v>445</v>
      </c>
      <c r="C245" s="3">
        <v>1</v>
      </c>
      <c r="D245" s="5">
        <v>14.99</v>
      </c>
      <c r="E245" s="3">
        <v>29310</v>
      </c>
      <c r="F245" s="4" t="s">
        <v>66</v>
      </c>
      <c r="G245" s="16" t="s">
        <v>61</v>
      </c>
      <c r="H245" s="5">
        <v>3.23</v>
      </c>
      <c r="I245" s="4" t="s">
        <v>31</v>
      </c>
      <c r="J245" s="4" t="s">
        <v>190</v>
      </c>
      <c r="K245" s="4"/>
      <c r="L245" s="4"/>
      <c r="M245" s="17" t="str">
        <f>HYPERLINK("http://slimages.macys.com/is/image/MCY/18540674 ")</f>
        <v xml:space="preserve">http://slimages.macys.com/is/image/MCY/18540674 </v>
      </c>
      <c r="N245" s="7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6" t="s">
        <v>442</v>
      </c>
      <c r="B246" s="4" t="s">
        <v>443</v>
      </c>
      <c r="C246" s="3">
        <v>50</v>
      </c>
      <c r="D246" s="5">
        <v>14.99</v>
      </c>
      <c r="E246" s="3">
        <v>32363</v>
      </c>
      <c r="F246" s="4" t="s">
        <v>111</v>
      </c>
      <c r="G246" s="16" t="s">
        <v>61</v>
      </c>
      <c r="H246" s="5">
        <v>3.23</v>
      </c>
      <c r="I246" s="4" t="s">
        <v>31</v>
      </c>
      <c r="J246" s="4" t="s">
        <v>190</v>
      </c>
      <c r="K246" s="4"/>
      <c r="L246" s="4"/>
      <c r="M246" s="17" t="str">
        <f t="shared" ref="M246:M249" si="36">HYPERLINK("http://slimages.macys.com/is/image/MCY/18868114 ")</f>
        <v xml:space="preserve">http://slimages.macys.com/is/image/MCY/18868114 </v>
      </c>
      <c r="N246" s="7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6" t="s">
        <v>432</v>
      </c>
      <c r="B247" s="4" t="s">
        <v>433</v>
      </c>
      <c r="C247" s="3">
        <v>30</v>
      </c>
      <c r="D247" s="5">
        <v>14.99</v>
      </c>
      <c r="E247" s="3">
        <v>32361</v>
      </c>
      <c r="F247" s="4" t="s">
        <v>111</v>
      </c>
      <c r="G247" s="16" t="s">
        <v>61</v>
      </c>
      <c r="H247" s="5">
        <v>3.23</v>
      </c>
      <c r="I247" s="4" t="s">
        <v>31</v>
      </c>
      <c r="J247" s="4" t="s">
        <v>190</v>
      </c>
      <c r="K247" s="4"/>
      <c r="L247" s="4"/>
      <c r="M247" s="17" t="str">
        <f t="shared" si="36"/>
        <v xml:space="preserve">http://slimages.macys.com/is/image/MCY/18868114 </v>
      </c>
      <c r="N247" s="7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6" t="s">
        <v>436</v>
      </c>
      <c r="B248" s="4" t="s">
        <v>437</v>
      </c>
      <c r="C248" s="3">
        <v>55</v>
      </c>
      <c r="D248" s="5">
        <v>14.99</v>
      </c>
      <c r="E248" s="3">
        <v>32362</v>
      </c>
      <c r="F248" s="4" t="s">
        <v>179</v>
      </c>
      <c r="G248" s="16" t="s">
        <v>61</v>
      </c>
      <c r="H248" s="5">
        <v>3.23</v>
      </c>
      <c r="I248" s="4" t="s">
        <v>31</v>
      </c>
      <c r="J248" s="4" t="s">
        <v>190</v>
      </c>
      <c r="K248" s="4"/>
      <c r="L248" s="4"/>
      <c r="M248" s="17" t="str">
        <f t="shared" si="36"/>
        <v xml:space="preserve">http://slimages.macys.com/is/image/MCY/18868114 </v>
      </c>
      <c r="N248" s="7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6" t="s">
        <v>446</v>
      </c>
      <c r="B249" s="4" t="s">
        <v>447</v>
      </c>
      <c r="C249" s="3">
        <v>50</v>
      </c>
      <c r="D249" s="5">
        <v>14.99</v>
      </c>
      <c r="E249" s="3">
        <v>32364</v>
      </c>
      <c r="F249" s="4" t="s">
        <v>51</v>
      </c>
      <c r="G249" s="16" t="s">
        <v>61</v>
      </c>
      <c r="H249" s="5">
        <v>3.23</v>
      </c>
      <c r="I249" s="4" t="s">
        <v>31</v>
      </c>
      <c r="J249" s="4" t="s">
        <v>190</v>
      </c>
      <c r="K249" s="4"/>
      <c r="L249" s="4"/>
      <c r="M249" s="17" t="str">
        <f t="shared" si="36"/>
        <v xml:space="preserve">http://slimages.macys.com/is/image/MCY/18868114 </v>
      </c>
      <c r="N249" s="7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6" t="s">
        <v>459</v>
      </c>
      <c r="B250" s="4" t="s">
        <v>460</v>
      </c>
      <c r="C250" s="3">
        <v>12</v>
      </c>
      <c r="D250" s="5">
        <v>8.99</v>
      </c>
      <c r="E250" s="3" t="s">
        <v>461</v>
      </c>
      <c r="F250" s="4" t="s">
        <v>46</v>
      </c>
      <c r="G250" s="16" t="s">
        <v>61</v>
      </c>
      <c r="H250" s="5">
        <v>2.964</v>
      </c>
      <c r="I250" s="4" t="s">
        <v>31</v>
      </c>
      <c r="J250" s="4" t="s">
        <v>190</v>
      </c>
      <c r="K250" s="4"/>
      <c r="L250" s="4"/>
      <c r="M250" s="17" t="str">
        <f>HYPERLINK("http://slimages.macys.com/is/image/MCY/19234339 ")</f>
        <v xml:space="preserve">http://slimages.macys.com/is/image/MCY/19234339 </v>
      </c>
      <c r="N250" s="7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6" t="s">
        <v>462</v>
      </c>
      <c r="B251" s="4" t="s">
        <v>463</v>
      </c>
      <c r="C251" s="3">
        <v>19</v>
      </c>
      <c r="D251" s="5">
        <v>8.99</v>
      </c>
      <c r="E251" s="3" t="s">
        <v>464</v>
      </c>
      <c r="F251" s="4" t="s">
        <v>46</v>
      </c>
      <c r="G251" s="16" t="s">
        <v>61</v>
      </c>
      <c r="H251" s="5">
        <v>2.964</v>
      </c>
      <c r="I251" s="4" t="s">
        <v>31</v>
      </c>
      <c r="J251" s="4" t="s">
        <v>190</v>
      </c>
      <c r="K251" s="4"/>
      <c r="L251" s="4"/>
      <c r="M251" s="17" t="str">
        <f>HYPERLINK("http://slimages.macys.com/is/image/MCY/19067878 ")</f>
        <v xml:space="preserve">http://slimages.macys.com/is/image/MCY/19067878 </v>
      </c>
      <c r="N251" s="7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6" t="s">
        <v>465</v>
      </c>
      <c r="B252" s="4" t="s">
        <v>466</v>
      </c>
      <c r="C252" s="3">
        <v>1</v>
      </c>
      <c r="D252" s="5">
        <v>9.99</v>
      </c>
      <c r="E252" s="3">
        <v>10012647200</v>
      </c>
      <c r="F252" s="4" t="s">
        <v>46</v>
      </c>
      <c r="G252" s="16" t="s">
        <v>61</v>
      </c>
      <c r="H252" s="5">
        <v>2.1736</v>
      </c>
      <c r="I252" s="4" t="s">
        <v>140</v>
      </c>
      <c r="J252" s="4" t="s">
        <v>401</v>
      </c>
      <c r="K252" s="4"/>
      <c r="L252" s="4"/>
      <c r="M252" s="17" t="str">
        <f t="shared" ref="M252:M253" si="37">HYPERLINK("http://slimages.macys.com/is/image/MCY/19459905 ")</f>
        <v xml:space="preserve">http://slimages.macys.com/is/image/MCY/19459905 </v>
      </c>
      <c r="N252" s="7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6" t="s">
        <v>465</v>
      </c>
      <c r="B253" s="4" t="s">
        <v>466</v>
      </c>
      <c r="C253" s="3">
        <v>2</v>
      </c>
      <c r="D253" s="5">
        <v>9.99</v>
      </c>
      <c r="E253" s="3">
        <v>10012647200</v>
      </c>
      <c r="F253" s="4" t="s">
        <v>46</v>
      </c>
      <c r="G253" s="16" t="s">
        <v>61</v>
      </c>
      <c r="H253" s="5">
        <v>2.1736</v>
      </c>
      <c r="I253" s="4" t="s">
        <v>140</v>
      </c>
      <c r="J253" s="4" t="s">
        <v>401</v>
      </c>
      <c r="K253" s="4"/>
      <c r="L253" s="4"/>
      <c r="M253" s="17" t="str">
        <f t="shared" si="37"/>
        <v xml:space="preserve">http://slimages.macys.com/is/image/MCY/19459905 </v>
      </c>
      <c r="N253" s="7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6" t="s">
        <v>467</v>
      </c>
      <c r="B254" s="4" t="s">
        <v>468</v>
      </c>
      <c r="C254" s="3">
        <v>1</v>
      </c>
      <c r="D254" s="5">
        <v>10.99</v>
      </c>
      <c r="E254" s="3">
        <v>100122339</v>
      </c>
      <c r="F254" s="4" t="s">
        <v>46</v>
      </c>
      <c r="G254" s="16" t="s">
        <v>61</v>
      </c>
      <c r="H254" s="5">
        <v>1.9836</v>
      </c>
      <c r="I254" s="4" t="s">
        <v>140</v>
      </c>
      <c r="J254" s="4" t="s">
        <v>469</v>
      </c>
      <c r="K254" s="4"/>
      <c r="L254" s="4"/>
      <c r="M254" s="17" t="str">
        <f>HYPERLINK("http://slimages.macys.com/is/image/MCY/18219956 ")</f>
        <v xml:space="preserve">http://slimages.macys.com/is/image/MCY/18219956 </v>
      </c>
      <c r="N254" s="7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6" t="s">
        <v>470</v>
      </c>
      <c r="B255" s="4" t="s">
        <v>471</v>
      </c>
      <c r="C255" s="3">
        <v>1</v>
      </c>
      <c r="D255" s="5">
        <v>10.99</v>
      </c>
      <c r="E255" s="3">
        <v>10012647300</v>
      </c>
      <c r="F255" s="4" t="s">
        <v>46</v>
      </c>
      <c r="G255" s="16" t="s">
        <v>61</v>
      </c>
      <c r="H255" s="5">
        <v>1.8391999999999999</v>
      </c>
      <c r="I255" s="4" t="s">
        <v>140</v>
      </c>
      <c r="J255" s="4" t="s">
        <v>469</v>
      </c>
      <c r="K255" s="4"/>
      <c r="L255" s="4"/>
      <c r="M255" s="17" t="str">
        <f t="shared" ref="M255:M256" si="38">HYPERLINK("http://slimages.macys.com/is/image/MCY/19659322 ")</f>
        <v xml:space="preserve">http://slimages.macys.com/is/image/MCY/19659322 </v>
      </c>
      <c r="N255" s="7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6" t="s">
        <v>470</v>
      </c>
      <c r="B256" s="4" t="s">
        <v>471</v>
      </c>
      <c r="C256" s="3">
        <v>1</v>
      </c>
      <c r="D256" s="5">
        <v>10.99</v>
      </c>
      <c r="E256" s="3">
        <v>10012647300</v>
      </c>
      <c r="F256" s="4" t="s">
        <v>46</v>
      </c>
      <c r="G256" s="16" t="s">
        <v>61</v>
      </c>
      <c r="H256" s="5">
        <v>1.8391999999999999</v>
      </c>
      <c r="I256" s="4" t="s">
        <v>140</v>
      </c>
      <c r="J256" s="4" t="s">
        <v>469</v>
      </c>
      <c r="K256" s="4"/>
      <c r="L256" s="4"/>
      <c r="M256" s="17" t="str">
        <f t="shared" si="38"/>
        <v xml:space="preserve">http://slimages.macys.com/is/image/MCY/19659322 </v>
      </c>
      <c r="N256" s="7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6" t="s">
        <v>472</v>
      </c>
      <c r="B257" s="4" t="s">
        <v>473</v>
      </c>
      <c r="C257" s="3">
        <v>1</v>
      </c>
      <c r="D257" s="5">
        <v>64.989999999999995</v>
      </c>
      <c r="E257" s="3" t="s">
        <v>474</v>
      </c>
      <c r="F257" s="4" t="s">
        <v>46</v>
      </c>
      <c r="G257" s="16" t="s">
        <v>61</v>
      </c>
      <c r="H257" s="5">
        <v>27.36</v>
      </c>
      <c r="I257" s="4" t="s">
        <v>31</v>
      </c>
      <c r="J257" s="4" t="s">
        <v>32</v>
      </c>
      <c r="K257" s="4"/>
      <c r="L257" s="4"/>
      <c r="M257" s="17"/>
      <c r="N257" s="7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6" t="s">
        <v>475</v>
      </c>
      <c r="B258" s="4" t="s">
        <v>476</v>
      </c>
      <c r="C258" s="3">
        <v>1</v>
      </c>
      <c r="D258" s="5">
        <v>49.99</v>
      </c>
      <c r="E258" s="3" t="s">
        <v>477</v>
      </c>
      <c r="F258" s="4" t="s">
        <v>157</v>
      </c>
      <c r="G258" s="16" t="s">
        <v>61</v>
      </c>
      <c r="H258" s="5">
        <v>20.900000000000002</v>
      </c>
      <c r="I258" s="4" t="s">
        <v>31</v>
      </c>
      <c r="J258" s="4" t="s">
        <v>478</v>
      </c>
      <c r="K258" s="4"/>
      <c r="L258" s="4"/>
      <c r="M258" s="17"/>
      <c r="N258" s="7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6" t="s">
        <v>479</v>
      </c>
      <c r="B259" s="4" t="s">
        <v>480</v>
      </c>
      <c r="C259" s="3">
        <v>1</v>
      </c>
      <c r="D259" s="5">
        <v>48.99</v>
      </c>
      <c r="E259" s="3" t="s">
        <v>481</v>
      </c>
      <c r="F259" s="4" t="s">
        <v>46</v>
      </c>
      <c r="G259" s="16" t="s">
        <v>61</v>
      </c>
      <c r="H259" s="5">
        <v>20.672000000000001</v>
      </c>
      <c r="I259" s="4" t="s">
        <v>31</v>
      </c>
      <c r="J259" s="4" t="s">
        <v>32</v>
      </c>
      <c r="K259" s="4"/>
      <c r="L259" s="4"/>
      <c r="M259" s="17"/>
      <c r="N259" s="7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6" t="s">
        <v>482</v>
      </c>
      <c r="B260" s="4" t="s">
        <v>483</v>
      </c>
      <c r="C260" s="3">
        <v>27</v>
      </c>
      <c r="D260" s="5">
        <v>29.99</v>
      </c>
      <c r="E260" s="3" t="s">
        <v>484</v>
      </c>
      <c r="F260" s="4" t="s">
        <v>46</v>
      </c>
      <c r="G260" s="16" t="s">
        <v>61</v>
      </c>
      <c r="H260" s="5">
        <v>10.26</v>
      </c>
      <c r="I260" s="4" t="s">
        <v>140</v>
      </c>
      <c r="J260" s="4" t="s">
        <v>91</v>
      </c>
      <c r="K260" s="4"/>
      <c r="L260" s="4"/>
      <c r="M260" s="17"/>
      <c r="N260" s="7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6" t="s">
        <v>482</v>
      </c>
      <c r="B261" s="4" t="s">
        <v>483</v>
      </c>
      <c r="C261" s="3">
        <v>16</v>
      </c>
      <c r="D261" s="5">
        <v>29.99</v>
      </c>
      <c r="E261" s="3" t="s">
        <v>484</v>
      </c>
      <c r="F261" s="4" t="s">
        <v>46</v>
      </c>
      <c r="G261" s="16" t="s">
        <v>61</v>
      </c>
      <c r="H261" s="5">
        <v>10.26</v>
      </c>
      <c r="I261" s="4" t="s">
        <v>140</v>
      </c>
      <c r="J261" s="4" t="s">
        <v>91</v>
      </c>
      <c r="K261" s="4"/>
      <c r="L261" s="4"/>
      <c r="M261" s="17"/>
      <c r="N261" s="7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6" t="s">
        <v>482</v>
      </c>
      <c r="B262" s="4" t="s">
        <v>483</v>
      </c>
      <c r="C262" s="3">
        <v>2</v>
      </c>
      <c r="D262" s="5">
        <v>29.99</v>
      </c>
      <c r="E262" s="3" t="s">
        <v>484</v>
      </c>
      <c r="F262" s="4" t="s">
        <v>46</v>
      </c>
      <c r="G262" s="16" t="s">
        <v>61</v>
      </c>
      <c r="H262" s="5">
        <v>10.26</v>
      </c>
      <c r="I262" s="4" t="s">
        <v>140</v>
      </c>
      <c r="J262" s="4" t="s">
        <v>91</v>
      </c>
      <c r="K262" s="4"/>
      <c r="L262" s="4"/>
      <c r="M262" s="17"/>
      <c r="N262" s="7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6" t="s">
        <v>482</v>
      </c>
      <c r="B263" s="4" t="s">
        <v>483</v>
      </c>
      <c r="C263" s="3">
        <v>14</v>
      </c>
      <c r="D263" s="5">
        <v>29.99</v>
      </c>
      <c r="E263" s="3" t="s">
        <v>484</v>
      </c>
      <c r="F263" s="4" t="s">
        <v>46</v>
      </c>
      <c r="G263" s="16" t="s">
        <v>61</v>
      </c>
      <c r="H263" s="5">
        <v>10.26</v>
      </c>
      <c r="I263" s="4" t="s">
        <v>140</v>
      </c>
      <c r="J263" s="4" t="s">
        <v>91</v>
      </c>
      <c r="K263" s="4"/>
      <c r="L263" s="4"/>
      <c r="M263" s="17"/>
      <c r="N263" s="7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6" t="s">
        <v>482</v>
      </c>
      <c r="B264" s="4" t="s">
        <v>483</v>
      </c>
      <c r="C264" s="3">
        <v>4</v>
      </c>
      <c r="D264" s="5">
        <v>29.99</v>
      </c>
      <c r="E264" s="3" t="s">
        <v>484</v>
      </c>
      <c r="F264" s="4" t="s">
        <v>46</v>
      </c>
      <c r="G264" s="16" t="s">
        <v>61</v>
      </c>
      <c r="H264" s="5">
        <v>10.26</v>
      </c>
      <c r="I264" s="4" t="s">
        <v>140</v>
      </c>
      <c r="J264" s="4" t="s">
        <v>91</v>
      </c>
      <c r="K264" s="4"/>
      <c r="L264" s="4"/>
      <c r="M264" s="17"/>
      <c r="N264" s="7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6" t="s">
        <v>482</v>
      </c>
      <c r="B265" s="4" t="s">
        <v>483</v>
      </c>
      <c r="C265" s="3">
        <v>11</v>
      </c>
      <c r="D265" s="5">
        <v>29.99</v>
      </c>
      <c r="E265" s="3" t="s">
        <v>484</v>
      </c>
      <c r="F265" s="4" t="s">
        <v>46</v>
      </c>
      <c r="G265" s="16" t="s">
        <v>61</v>
      </c>
      <c r="H265" s="5">
        <v>10.26</v>
      </c>
      <c r="I265" s="4" t="s">
        <v>140</v>
      </c>
      <c r="J265" s="4" t="s">
        <v>91</v>
      </c>
      <c r="K265" s="4"/>
      <c r="L265" s="4"/>
      <c r="M265" s="17"/>
      <c r="N265" s="7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6" t="s">
        <v>485</v>
      </c>
      <c r="B266" s="4" t="s">
        <v>486</v>
      </c>
      <c r="C266" s="3">
        <v>2</v>
      </c>
      <c r="D266" s="5">
        <v>24.99</v>
      </c>
      <c r="E266" s="3" t="s">
        <v>487</v>
      </c>
      <c r="F266" s="4" t="s">
        <v>71</v>
      </c>
      <c r="G266" s="16" t="s">
        <v>61</v>
      </c>
      <c r="H266" s="5">
        <v>9.8800000000000008</v>
      </c>
      <c r="I266" s="4" t="s">
        <v>31</v>
      </c>
      <c r="J266" s="4" t="s">
        <v>190</v>
      </c>
      <c r="K266" s="4"/>
      <c r="L266" s="4"/>
      <c r="M266" s="17"/>
      <c r="N266" s="7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6" t="s">
        <v>488</v>
      </c>
      <c r="B267" s="4" t="s">
        <v>489</v>
      </c>
      <c r="C267" s="3">
        <v>1</v>
      </c>
      <c r="D267" s="5">
        <v>20.99</v>
      </c>
      <c r="E267" s="3" t="s">
        <v>490</v>
      </c>
      <c r="F267" s="4" t="s">
        <v>37</v>
      </c>
      <c r="G267" s="16"/>
      <c r="H267" s="5">
        <v>7.22</v>
      </c>
      <c r="I267" s="4" t="s">
        <v>148</v>
      </c>
      <c r="J267" s="4" t="s">
        <v>491</v>
      </c>
      <c r="K267" s="4"/>
      <c r="L267" s="4"/>
      <c r="M267" s="17"/>
      <c r="N267" s="7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6" t="s">
        <v>492</v>
      </c>
      <c r="B268" s="4" t="s">
        <v>493</v>
      </c>
      <c r="C268" s="3">
        <v>1</v>
      </c>
      <c r="D268" s="5">
        <v>18.989999999999998</v>
      </c>
      <c r="E268" s="3">
        <v>2131112</v>
      </c>
      <c r="F268" s="4" t="s">
        <v>46</v>
      </c>
      <c r="G268" s="16" t="s">
        <v>61</v>
      </c>
      <c r="H268" s="5">
        <v>7.1060000000000008</v>
      </c>
      <c r="I268" s="4" t="s">
        <v>140</v>
      </c>
      <c r="J268" s="4" t="s">
        <v>250</v>
      </c>
      <c r="K268" s="4"/>
      <c r="L268" s="4"/>
      <c r="M268" s="17"/>
      <c r="N268" s="7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6" t="s">
        <v>494</v>
      </c>
      <c r="B269" s="4" t="s">
        <v>495</v>
      </c>
      <c r="C269" s="3">
        <v>11</v>
      </c>
      <c r="D269" s="5">
        <v>15.99</v>
      </c>
      <c r="E269" s="3">
        <v>32744</v>
      </c>
      <c r="F269" s="4" t="s">
        <v>46</v>
      </c>
      <c r="G269" s="16" t="s">
        <v>61</v>
      </c>
      <c r="H269" s="5">
        <v>5.9888000000000003</v>
      </c>
      <c r="I269" s="4" t="s">
        <v>140</v>
      </c>
      <c r="J269" s="4" t="s">
        <v>496</v>
      </c>
      <c r="K269" s="4"/>
      <c r="L269" s="4"/>
      <c r="M269" s="17"/>
      <c r="N269" s="7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6" t="s">
        <v>494</v>
      </c>
      <c r="B270" s="4" t="s">
        <v>495</v>
      </c>
      <c r="C270" s="3">
        <v>10</v>
      </c>
      <c r="D270" s="5">
        <v>15.99</v>
      </c>
      <c r="E270" s="3">
        <v>32744</v>
      </c>
      <c r="F270" s="4" t="s">
        <v>46</v>
      </c>
      <c r="G270" s="16" t="s">
        <v>61</v>
      </c>
      <c r="H270" s="5">
        <v>5.9888000000000003</v>
      </c>
      <c r="I270" s="4" t="s">
        <v>140</v>
      </c>
      <c r="J270" s="4" t="s">
        <v>496</v>
      </c>
      <c r="K270" s="4"/>
      <c r="L270" s="4"/>
      <c r="M270" s="17"/>
      <c r="N270" s="7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6" t="s">
        <v>497</v>
      </c>
      <c r="B271" s="4" t="s">
        <v>498</v>
      </c>
      <c r="C271" s="3">
        <v>1</v>
      </c>
      <c r="D271" s="5">
        <v>9.99</v>
      </c>
      <c r="E271" s="3" t="s">
        <v>499</v>
      </c>
      <c r="F271" s="4" t="s">
        <v>46</v>
      </c>
      <c r="G271" s="16" t="s">
        <v>61</v>
      </c>
      <c r="H271" s="5">
        <v>3.8000000000000003</v>
      </c>
      <c r="I271" s="4" t="s">
        <v>140</v>
      </c>
      <c r="J271" s="4" t="s">
        <v>278</v>
      </c>
      <c r="K271" s="4"/>
      <c r="L271" s="4"/>
      <c r="M271" s="17"/>
      <c r="N271" s="7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6" t="s">
        <v>500</v>
      </c>
      <c r="B272" s="4" t="s">
        <v>501</v>
      </c>
      <c r="C272" s="3">
        <v>11</v>
      </c>
      <c r="D272" s="5">
        <v>9.99</v>
      </c>
      <c r="E272" s="3">
        <v>35231</v>
      </c>
      <c r="F272" s="4" t="s">
        <v>46</v>
      </c>
      <c r="G272" s="16" t="s">
        <v>61</v>
      </c>
      <c r="H272" s="5">
        <v>3.0779999999999998</v>
      </c>
      <c r="I272" s="4" t="s">
        <v>140</v>
      </c>
      <c r="J272" s="4" t="s">
        <v>496</v>
      </c>
      <c r="K272" s="4"/>
      <c r="L272" s="4"/>
      <c r="M272" s="17"/>
      <c r="N272" s="7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6" t="s">
        <v>502</v>
      </c>
      <c r="B273" s="4" t="s">
        <v>503</v>
      </c>
      <c r="C273" s="3">
        <v>7</v>
      </c>
      <c r="D273" s="5">
        <v>9.99</v>
      </c>
      <c r="E273" s="3">
        <v>35230</v>
      </c>
      <c r="F273" s="4" t="s">
        <v>46</v>
      </c>
      <c r="G273" s="16" t="s">
        <v>61</v>
      </c>
      <c r="H273" s="5">
        <v>3.0779999999999998</v>
      </c>
      <c r="I273" s="4" t="s">
        <v>140</v>
      </c>
      <c r="J273" s="4" t="s">
        <v>496</v>
      </c>
      <c r="K273" s="4"/>
      <c r="L273" s="4"/>
      <c r="M273" s="17"/>
      <c r="N273" s="7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6" t="s">
        <v>502</v>
      </c>
      <c r="B274" s="4" t="s">
        <v>503</v>
      </c>
      <c r="C274" s="3">
        <v>11</v>
      </c>
      <c r="D274" s="5">
        <v>9.99</v>
      </c>
      <c r="E274" s="3">
        <v>35230</v>
      </c>
      <c r="F274" s="4" t="s">
        <v>46</v>
      </c>
      <c r="G274" s="16" t="s">
        <v>61</v>
      </c>
      <c r="H274" s="5">
        <v>3.0779999999999998</v>
      </c>
      <c r="I274" s="4" t="s">
        <v>140</v>
      </c>
      <c r="J274" s="4" t="s">
        <v>496</v>
      </c>
      <c r="K274" s="4"/>
      <c r="L274" s="4"/>
      <c r="M274" s="17"/>
      <c r="N274" s="7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6" t="s">
        <v>504</v>
      </c>
      <c r="B275" s="4" t="s">
        <v>505</v>
      </c>
      <c r="C275" s="3">
        <v>9</v>
      </c>
      <c r="D275" s="5">
        <v>9.99</v>
      </c>
      <c r="E275" s="3">
        <v>35229</v>
      </c>
      <c r="F275" s="4" t="s">
        <v>46</v>
      </c>
      <c r="G275" s="16" t="s">
        <v>61</v>
      </c>
      <c r="H275" s="5">
        <v>3.0779999999999998</v>
      </c>
      <c r="I275" s="4" t="s">
        <v>140</v>
      </c>
      <c r="J275" s="4" t="s">
        <v>496</v>
      </c>
      <c r="K275" s="4"/>
      <c r="L275" s="4"/>
      <c r="M275" s="17"/>
      <c r="N275" s="7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6" t="s">
        <v>506</v>
      </c>
      <c r="B276" s="4" t="s">
        <v>507</v>
      </c>
      <c r="C276" s="3">
        <v>9</v>
      </c>
      <c r="D276" s="5">
        <v>9.99</v>
      </c>
      <c r="E276" s="3">
        <v>35228</v>
      </c>
      <c r="F276" s="4" t="s">
        <v>46</v>
      </c>
      <c r="G276" s="16" t="s">
        <v>61</v>
      </c>
      <c r="H276" s="5">
        <v>3.0779999999999998</v>
      </c>
      <c r="I276" s="4" t="s">
        <v>140</v>
      </c>
      <c r="J276" s="4" t="s">
        <v>496</v>
      </c>
      <c r="K276" s="4"/>
      <c r="L276" s="4"/>
      <c r="M276" s="17"/>
      <c r="N276" s="7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6" t="s">
        <v>508</v>
      </c>
      <c r="B277" s="4" t="s">
        <v>509</v>
      </c>
      <c r="C277" s="3">
        <v>5</v>
      </c>
      <c r="D277" s="5">
        <v>8.99</v>
      </c>
      <c r="E277" s="3" t="s">
        <v>510</v>
      </c>
      <c r="F277" s="4" t="s">
        <v>511</v>
      </c>
      <c r="G277" s="16" t="s">
        <v>61</v>
      </c>
      <c r="H277" s="5">
        <v>2.964</v>
      </c>
      <c r="I277" s="4" t="s">
        <v>31</v>
      </c>
      <c r="J277" s="4" t="s">
        <v>190</v>
      </c>
      <c r="K277" s="4"/>
      <c r="L277" s="4"/>
      <c r="M277" s="17"/>
      <c r="N277" s="7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6" t="s">
        <v>512</v>
      </c>
      <c r="B278" s="4" t="s">
        <v>513</v>
      </c>
      <c r="C278" s="3">
        <v>3</v>
      </c>
      <c r="D278" s="5">
        <v>7.99</v>
      </c>
      <c r="E278" s="3">
        <v>10012647500</v>
      </c>
      <c r="F278" s="4" t="s">
        <v>46</v>
      </c>
      <c r="G278" s="16" t="s">
        <v>61</v>
      </c>
      <c r="H278" s="5">
        <v>2.5916000000000001</v>
      </c>
      <c r="I278" s="4" t="s">
        <v>140</v>
      </c>
      <c r="J278" s="4" t="s">
        <v>469</v>
      </c>
      <c r="K278" s="4"/>
      <c r="L278" s="4"/>
      <c r="M278" s="17"/>
      <c r="N278" s="7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6" t="s">
        <v>514</v>
      </c>
      <c r="B279" s="4" t="s">
        <v>515</v>
      </c>
      <c r="C279" s="3">
        <v>1</v>
      </c>
      <c r="D279" s="5">
        <v>5.99</v>
      </c>
      <c r="E279" s="3" t="s">
        <v>516</v>
      </c>
      <c r="F279" s="4" t="s">
        <v>46</v>
      </c>
      <c r="G279" s="16" t="s">
        <v>61</v>
      </c>
      <c r="H279" s="5">
        <v>2.2799999999999998</v>
      </c>
      <c r="I279" s="4" t="s">
        <v>140</v>
      </c>
      <c r="J279" s="4" t="s">
        <v>278</v>
      </c>
      <c r="K279" s="4"/>
      <c r="L279" s="4"/>
      <c r="M279" s="17"/>
      <c r="N279" s="7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6" t="s">
        <v>517</v>
      </c>
      <c r="B280" s="4" t="s">
        <v>518</v>
      </c>
      <c r="C280" s="3">
        <v>1</v>
      </c>
      <c r="D280" s="5">
        <v>5.99</v>
      </c>
      <c r="E280" s="3" t="s">
        <v>519</v>
      </c>
      <c r="F280" s="4" t="s">
        <v>46</v>
      </c>
      <c r="G280" s="16" t="s">
        <v>61</v>
      </c>
      <c r="H280" s="5">
        <v>2.2799999999999998</v>
      </c>
      <c r="I280" s="4" t="s">
        <v>140</v>
      </c>
      <c r="J280" s="4" t="s">
        <v>278</v>
      </c>
      <c r="K280" s="4"/>
      <c r="L280" s="4"/>
      <c r="M280" s="17"/>
      <c r="N280" s="7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2:A11"/>
    <mergeCell ref="B2:B11"/>
    <mergeCell ref="D2:D11"/>
    <mergeCell ref="E2:E11"/>
  </mergeCells>
  <pageMargins left="0.5" right="0.5" top="0.25" bottom="0.25" header="0" footer="0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13990226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2022-06-07T15:56:39Z</dcterms:created>
  <dcterms:modified xsi:type="dcterms:W3CDTF">2022-06-08T13:32:39Z</dcterms:modified>
</cp:coreProperties>
</file>